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40" windowHeight="6030" activeTab="0"/>
  </bookViews>
  <sheets>
    <sheet name="Qtr-Notes" sheetId="1" r:id="rId1"/>
    <sheet name="Qtr-Equity" sheetId="2" r:id="rId2"/>
    <sheet name="Qtr-BS (2)" sheetId="3" r:id="rId3"/>
    <sheet name="Qtr-P&amp;L (2)" sheetId="4" r:id="rId4"/>
    <sheet name="Qtr-Cashflow" sheetId="5" r:id="rId5"/>
  </sheets>
  <externalReferences>
    <externalReference r:id="rId8"/>
  </externalReferences>
  <definedNames>
    <definedName name="_xlnm.Print_Area" localSheetId="2">'Qtr-BS (2)'!$A$1:$E$64</definedName>
    <definedName name="_xlnm.Print_Area" localSheetId="4">'Qtr-Cashflow'!$A$1:$J$67</definedName>
    <definedName name="_xlnm.Print_Area" localSheetId="1">'Qtr-Equity'!$B$1:$I$33</definedName>
    <definedName name="_xlnm.Print_Area" localSheetId="0">'Qtr-Notes'!$A$1:$H$221</definedName>
  </definedNames>
  <calcPr fullCalcOnLoad="1"/>
</workbook>
</file>

<file path=xl/sharedStrings.xml><?xml version="1.0" encoding="utf-8"?>
<sst xmlns="http://schemas.openxmlformats.org/spreadsheetml/2006/main" count="256" uniqueCount="188">
  <si>
    <t>QUARTERLY REPORT ON CONSOLIDATED RESULTS</t>
  </si>
  <si>
    <t>FOR THE FOURTH FINANCIAL QUARTER ENDED 31 DECEMBER 2002</t>
  </si>
  <si>
    <t>These figures have not been audited</t>
  </si>
  <si>
    <t>CONDENSED CONSOLIDATED CASH FLOW STATEMENT</t>
  </si>
  <si>
    <t>31.12.2002</t>
  </si>
  <si>
    <t>31.12.2001</t>
  </si>
  <si>
    <t>RM'000</t>
  </si>
  <si>
    <t>Master</t>
  </si>
  <si>
    <t>Total</t>
  </si>
  <si>
    <t>ADJUSTMENTS</t>
  </si>
  <si>
    <t>CASH FLOW FROM OPERATING ACTIVITIES</t>
  </si>
  <si>
    <t>Profit before taxation</t>
  </si>
  <si>
    <t>Adjustments for:</t>
  </si>
  <si>
    <t xml:space="preserve">    Depreciation of property, plant &amp; equipment</t>
  </si>
  <si>
    <t xml:space="preserve">    Interest expense</t>
  </si>
  <si>
    <t xml:space="preserve">    Property, plant and equipment written off</t>
  </si>
  <si>
    <t xml:space="preserve">    Gain on disposal of property, plant and equipment</t>
  </si>
  <si>
    <t xml:space="preserve">    Provision for slow moving stock written back</t>
  </si>
  <si>
    <t>Operating profit before working capital changes</t>
  </si>
  <si>
    <t>Inventories</t>
  </si>
  <si>
    <t>Debtors</t>
  </si>
  <si>
    <t>Creditors</t>
  </si>
  <si>
    <t>Amount due from holding company</t>
  </si>
  <si>
    <t>Cash Generated from operations</t>
  </si>
  <si>
    <t>Interest expense</t>
  </si>
  <si>
    <t>Income tax paid</t>
  </si>
  <si>
    <t>Dividend payment</t>
  </si>
  <si>
    <t>Net cash generate from operating activities</t>
  </si>
  <si>
    <t>CASH FLOW FROM INVESTING ACTIVITIES</t>
  </si>
  <si>
    <t>Acquisition of property, plant and equipment</t>
  </si>
  <si>
    <t>Disposal of property, plant and equipment</t>
  </si>
  <si>
    <t>Deffered expensidture incurred</t>
  </si>
  <si>
    <t>CASH FLOW FROM FINANCING ACTIVITIES</t>
  </si>
  <si>
    <t>Proceeds from issue of shares</t>
  </si>
  <si>
    <t>Bank borrowings</t>
  </si>
  <si>
    <t>Repayment of hire purchase creditors</t>
  </si>
  <si>
    <t>Repayment of bank borrowings</t>
  </si>
  <si>
    <t>Proceeds from hire purchase creditors</t>
  </si>
  <si>
    <t>NET DECREASE IN CASH AND CASH EQUIVALENTS</t>
  </si>
  <si>
    <t>OPENING CASH AND CASH EQUIVALENTS</t>
  </si>
  <si>
    <t>CLOSING CASH AND CASH EQUIVALENTS</t>
  </si>
  <si>
    <t>Cash and cash equivalents comprise the following:</t>
  </si>
  <si>
    <t>Cash and bank balances</t>
  </si>
  <si>
    <t>Bank overdraft</t>
  </si>
  <si>
    <t>CONSOLIDATED STATEMENT OF CHANGES IN EQUITY</t>
  </si>
  <si>
    <t xml:space="preserve">Share </t>
  </si>
  <si>
    <t xml:space="preserve">Retained </t>
  </si>
  <si>
    <t>Capital</t>
  </si>
  <si>
    <t>Premium</t>
  </si>
  <si>
    <t>Profits</t>
  </si>
  <si>
    <t>At 1 January 2002</t>
  </si>
  <si>
    <t>Movement during the year</t>
  </si>
  <si>
    <t>Dividends paid</t>
  </si>
  <si>
    <t>These figures have not been audited.</t>
  </si>
  <si>
    <t>CONDENSED CONSOLIDATED BALANCE SHEETS</t>
  </si>
  <si>
    <t>AS AT END OF</t>
  </si>
  <si>
    <t>CURRENT</t>
  </si>
  <si>
    <t>PRECEDING</t>
  </si>
  <si>
    <t>QUARTER</t>
  </si>
  <si>
    <t>FINANCIAL</t>
  </si>
  <si>
    <t>YEAR END</t>
  </si>
  <si>
    <t>(Unaudited)</t>
  </si>
  <si>
    <t>(Audited)</t>
  </si>
  <si>
    <t>PROPERTY, PLANT AND EQUIPMENT</t>
  </si>
  <si>
    <t>CURRENT ASSETS</t>
  </si>
  <si>
    <t>Trade Receivables</t>
  </si>
  <si>
    <t>Other Receivables, Deposits &amp; Prepayment</t>
  </si>
  <si>
    <t>Cash and Bank Balances</t>
  </si>
  <si>
    <t>Amount due from Ultimate Holding Company</t>
  </si>
  <si>
    <t>CURRENT LIABILITIES</t>
  </si>
  <si>
    <t>Trade Payables</t>
  </si>
  <si>
    <t>Other Payables &amp; Accruals</t>
  </si>
  <si>
    <t>Bank Overdraft</t>
  </si>
  <si>
    <t>Short Term Borrowings</t>
  </si>
  <si>
    <t>Hire Purchase Creditors</t>
  </si>
  <si>
    <t>Provision for Taxation</t>
  </si>
  <si>
    <t>Amount due to Ultimate Holding Company</t>
  </si>
  <si>
    <t xml:space="preserve">Net Current Assets </t>
  </si>
  <si>
    <t>SHARE CAPITAL</t>
  </si>
  <si>
    <t>SHARE PREMIUM</t>
  </si>
  <si>
    <t>REATINED PROFITS</t>
  </si>
  <si>
    <t>SHAREHOLDERS' FUND</t>
  </si>
  <si>
    <t>MINORITY INTERESTS</t>
  </si>
  <si>
    <t>DEFERRED AND LONG TERM LIABILITIES</t>
  </si>
  <si>
    <t>Long Term Borrowings</t>
  </si>
  <si>
    <t>Deferred Taxation</t>
  </si>
  <si>
    <t>Net Tangible Assets Per Share (RM)</t>
  </si>
  <si>
    <t xml:space="preserve">QUARTERLY REPORT ON CONSOLIDATED RESULTS </t>
  </si>
  <si>
    <t>FOR THE FOURTH QUARTER ENDED 31 DECEMBER 2002</t>
  </si>
  <si>
    <t>CONDENSED CONSOLIDATED INCOME STATEMENTS</t>
  </si>
  <si>
    <t>INDIVIDUAL QUARTER</t>
  </si>
  <si>
    <t>CUMULATIVE QUARTER</t>
  </si>
  <si>
    <t>CORRESPONDING</t>
  </si>
  <si>
    <t>YEAR TO DATE</t>
  </si>
  <si>
    <t>ENDED</t>
  </si>
  <si>
    <t>Revenue</t>
  </si>
  <si>
    <t>Operating expenses</t>
  </si>
  <si>
    <t>Other operating income</t>
  </si>
  <si>
    <t>Profit from operations</t>
  </si>
  <si>
    <t>Finance costs</t>
  </si>
  <si>
    <t>Taxation</t>
  </si>
  <si>
    <t>Profit after taxation</t>
  </si>
  <si>
    <t>Minority interests</t>
  </si>
  <si>
    <t>Net profit for the period</t>
  </si>
  <si>
    <t>Earnings per share</t>
  </si>
  <si>
    <t xml:space="preserve">   - basic (sen)</t>
  </si>
  <si>
    <t>('000)</t>
  </si>
  <si>
    <r>
      <t xml:space="preserve">DeGem Berhad </t>
    </r>
    <r>
      <rPr>
        <b/>
        <sz val="10"/>
        <rFont val="Times New Roman"/>
        <family val="1"/>
      </rPr>
      <t>(Company No : 415726 - T)</t>
    </r>
  </si>
  <si>
    <r>
      <t>DeGem Berhad</t>
    </r>
    <r>
      <rPr>
        <b/>
        <sz val="12"/>
        <rFont val="Times New Roman"/>
        <family val="1"/>
      </rPr>
      <t xml:space="preserve"> </t>
    </r>
    <r>
      <rPr>
        <b/>
        <sz val="10"/>
        <rFont val="Times New Roman"/>
        <family val="1"/>
      </rPr>
      <t>(Company No : 415726 - T)</t>
    </r>
  </si>
  <si>
    <t>At 31 December 2002</t>
  </si>
  <si>
    <t>NOTES TO THE INTERIM FINANCIAL REPORT</t>
  </si>
  <si>
    <t>1.</t>
  </si>
  <si>
    <t>Accounting Policies and Methods of Computation</t>
  </si>
  <si>
    <t>2.</t>
  </si>
  <si>
    <t>Audit Report</t>
  </si>
  <si>
    <t>3.</t>
  </si>
  <si>
    <t>Seasonality or Cyclicality of Operations</t>
  </si>
  <si>
    <t>4.</t>
  </si>
  <si>
    <t>Unusual Items</t>
  </si>
  <si>
    <t>5.</t>
  </si>
  <si>
    <t>Changes in Estimates</t>
  </si>
  <si>
    <t>6.</t>
  </si>
  <si>
    <t>Dividend</t>
  </si>
  <si>
    <t>7.</t>
  </si>
  <si>
    <t>Segment Reporting</t>
  </si>
  <si>
    <t>8.</t>
  </si>
  <si>
    <t>Valuations of Property, Plant &amp; Equipment</t>
  </si>
  <si>
    <t>The Group did not carry out any valuations on its property, plant &amp; equipment.</t>
  </si>
  <si>
    <t>9.</t>
  </si>
  <si>
    <t>Material Events Subsequent To The Financial Year</t>
  </si>
  <si>
    <t>10.</t>
  </si>
  <si>
    <t>Changes in the Composition of the Group</t>
  </si>
  <si>
    <t>11.</t>
  </si>
  <si>
    <t>Contingent Liabilities</t>
  </si>
  <si>
    <t>12.</t>
  </si>
  <si>
    <t>Review of Performance</t>
  </si>
  <si>
    <t>13.</t>
  </si>
  <si>
    <t>Material Changes in Current Quarter Results compared to Preceding Quarter</t>
  </si>
  <si>
    <t>14.</t>
  </si>
  <si>
    <t>Prospects For The Next Financial Year</t>
  </si>
  <si>
    <t>15.</t>
  </si>
  <si>
    <t>Profit Forecast and Profit Guarantee</t>
  </si>
  <si>
    <t>16.</t>
  </si>
  <si>
    <t>Individual Quarter</t>
  </si>
  <si>
    <t>Cumulative Quarter</t>
  </si>
  <si>
    <t>Current</t>
  </si>
  <si>
    <t xml:space="preserve">Preceding </t>
  </si>
  <si>
    <t xml:space="preserve">Year </t>
  </si>
  <si>
    <t>Quarter</t>
  </si>
  <si>
    <t>To date</t>
  </si>
  <si>
    <t xml:space="preserve">Corresponding </t>
  </si>
  <si>
    <t>Income Taxation</t>
  </si>
  <si>
    <t>- Current year</t>
  </si>
  <si>
    <t>- Prior year</t>
  </si>
  <si>
    <t>17.</t>
  </si>
  <si>
    <t>Sale of Unquoted Investments and/or Properties</t>
  </si>
  <si>
    <t>18.</t>
  </si>
  <si>
    <t>Quoted Securities</t>
  </si>
  <si>
    <t>19.</t>
  </si>
  <si>
    <t>Status of Corporate Proposals Announced</t>
  </si>
  <si>
    <t>On 8 August 2002, the Company proposed to implement the following:-</t>
  </si>
  <si>
    <t>(I)</t>
  </si>
  <si>
    <t xml:space="preserve">(ii) </t>
  </si>
  <si>
    <t xml:space="preserve">(iii) </t>
  </si>
  <si>
    <t>20.</t>
  </si>
  <si>
    <t>Borrowings and Debt Securities</t>
  </si>
  <si>
    <t>Secured</t>
  </si>
  <si>
    <t xml:space="preserve">Short Term Borrowings </t>
  </si>
  <si>
    <t>Bank overdrafts</t>
  </si>
  <si>
    <t>Hire purchase creditors</t>
  </si>
  <si>
    <t>Current portion of long term loans</t>
  </si>
  <si>
    <t xml:space="preserve">Long Term Borrowings </t>
  </si>
  <si>
    <t>Term loans</t>
  </si>
  <si>
    <t>21.</t>
  </si>
  <si>
    <t>22.</t>
  </si>
  <si>
    <t>Off Balance Sheet Financial Instruments</t>
  </si>
  <si>
    <t>23.</t>
  </si>
  <si>
    <t xml:space="preserve">Material Litigation </t>
  </si>
  <si>
    <t>BY ORDER OF THE BOARD</t>
  </si>
  <si>
    <t>Chow Chooi Yoong</t>
  </si>
  <si>
    <t>Company Secretary</t>
  </si>
  <si>
    <t>Date:  25 February 2003</t>
  </si>
  <si>
    <t>Profit for the year</t>
  </si>
  <si>
    <t xml:space="preserve">   - diluted (sen)</t>
  </si>
  <si>
    <t>NA</t>
  </si>
  <si>
    <t>42,000</t>
  </si>
  <si>
    <t>35,500</t>
  </si>
  <si>
    <t>23,490</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</si>
</sst>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quot;£&quot;* #,##0_-;\-&quot;£&quot;* #,##0_-;_-&quot;£&quot;* &quot;-&quot;_-;_-@_-"/>
    <numFmt numFmtId="173" formatCode="_-&quot;£&quot;* #,##0.00_-;\-&quot;£&quot;* #,##0.00_-;_-&quot;£&quot;* &quot;-&quot;??_-;_-@_-"/>
    <numFmt numFmtId="174" formatCode="_-* #,##0_-;\-* #,##0_-;_-* &quot;-&quot;??_-;_-@_-"/>
    <numFmt numFmtId="175" formatCode="00000"/>
    <numFmt numFmtId="176" formatCode="_(* #,##0_);_(* \(#,##0\);_(* &quot;-&quot;??_);_(@_)"/>
    <numFmt numFmtId="177" formatCode="#,##0.00000"/>
    <numFmt numFmtId="178" formatCode="#,##0.000000"/>
    <numFmt numFmtId="179" formatCode="mm/dd/yy"/>
    <numFmt numFmtId="180" formatCode="_-* #,##0.0_-;\-* #,##0.0_-;_-* &quot;-&quot;??_-;_-@_-"/>
    <numFmt numFmtId="181" formatCode="_ * #,##0_ ;_ * \-#,##0_ ;_ * &quot;-&quot;??_ ;_ @_ "/>
    <numFmt numFmtId="182" formatCode="_-* #,##0.0000_-;\-* #,##0.0000_-;_-* &quot;-&quot;??_-;_-@_-"/>
    <numFmt numFmtId="183" formatCode="0.00_);\(0.00\)"/>
    <numFmt numFmtId="184" formatCode="_-* #,##0.00000_-;\-* #,##0.00000_-;_-* &quot;-&quot;??_-;_-@_-"/>
    <numFmt numFmtId="185" formatCode="#,##0.000_);[Red]\(#,##0.000\)"/>
    <numFmt numFmtId="186" formatCode="_(* #,##0.000_);_(* \(#,##0.000\);_(* &quot;-&quot;??_);_(@_)"/>
    <numFmt numFmtId="187" formatCode="0_);\(0\)"/>
    <numFmt numFmtId="188" formatCode="_(* #,##0.0_);_(* \(#,##0.0\);_(* &quot;-&quot;??_);_(@_)"/>
    <numFmt numFmtId="189" formatCode="_-* #,##0.000000_-;\-* #,##0.000000_-;_-* &quot;-&quot;??_-;_-@_-"/>
    <numFmt numFmtId="190" formatCode="_-* #,##0.0000000_-;\-* #,##0.0000000_-;_-* &quot;-&quot;??_-;_-@_-"/>
    <numFmt numFmtId="191" formatCode="_(* #,##0.0000_);_(* \(#,##0.0000\);_(* &quot;-&quot;??_);_(@_)"/>
    <numFmt numFmtId="192" formatCode="_(* #,##0.00000_);_(* \(#,##0.00000\);_(* &quot;-&quot;??_);_(@_)"/>
    <numFmt numFmtId="193" formatCode="_(* #,##0.000000_);_(* \(#,##0.000000\);_(* &quot;-&quot;??_);_(@_)"/>
    <numFmt numFmtId="194" formatCode="_(* #,##0.0_);_(* \(#,##0.0\);_(* &quot;-&quot;?_);_(@_)"/>
    <numFmt numFmtId="195" formatCode="_(* #,##0.000_);_(* \(#,##0.000\);_(* &quot;-&quot;???_);_(@_)"/>
    <numFmt numFmtId="196" formatCode="#,##0.0_);[Red]\(#,##0.0\)"/>
    <numFmt numFmtId="197" formatCode="_(* #,##0.00000_);_(* \(#,##0.00000\);_(* &quot;-&quot;?????_);_(@_)"/>
    <numFmt numFmtId="198" formatCode="#,##0.000_);\(#,##0.000\)"/>
    <numFmt numFmtId="199" formatCode="#,##0.0000_);\(#,##0.0000\)"/>
    <numFmt numFmtId="200" formatCode="#,##0.00000_);\(#,##0.00000\)"/>
    <numFmt numFmtId="201" formatCode="#,##0.000000_);\(#,##0.000000\)"/>
    <numFmt numFmtId="202" formatCode="_ * #,##0.000_ ;_ * \-#,##0.000_ ;_ * &quot;-&quot;???_ ;_ @_ "/>
    <numFmt numFmtId="203" formatCode="_-* #,##0.0000_-;\-* #,##0.0000_-;_-* &quot;-&quot;????_-;_-@_-"/>
    <numFmt numFmtId="204" formatCode="_-* #,##0.000_-;\-* #,##0.000_-;_-* &quot;-&quot;???_-;_-@_-"/>
    <numFmt numFmtId="205" formatCode="0.0"/>
    <numFmt numFmtId="206" formatCode="#,##0.0_);\(#,##0.0\)"/>
  </numFmts>
  <fonts count="21">
    <font>
      <sz val="10"/>
      <name val="Arial"/>
      <family val="0"/>
    </font>
    <font>
      <u val="single"/>
      <sz val="10"/>
      <color indexed="12"/>
      <name val="Arial"/>
      <family val="0"/>
    </font>
    <font>
      <b/>
      <sz val="10"/>
      <name val="Times New Roman"/>
      <family val="1"/>
    </font>
    <font>
      <b/>
      <sz val="14"/>
      <name val="Times New Roman"/>
      <family val="1"/>
    </font>
    <font>
      <sz val="11"/>
      <name val="Times New Roman"/>
      <family val="1"/>
    </font>
    <font>
      <b/>
      <sz val="11"/>
      <name val="Times New Roman"/>
      <family val="1"/>
    </font>
    <font>
      <i/>
      <sz val="11"/>
      <name val="Times New Roman"/>
      <family val="1"/>
    </font>
    <font>
      <b/>
      <sz val="10"/>
      <name val="Arial"/>
      <family val="2"/>
    </font>
    <font>
      <b/>
      <sz val="11"/>
      <color indexed="8"/>
      <name val="Times New Roman"/>
      <family val="1"/>
    </font>
    <font>
      <b/>
      <sz val="10"/>
      <color indexed="8"/>
      <name val="Arial"/>
      <family val="2"/>
    </font>
    <font>
      <sz val="11"/>
      <color indexed="14"/>
      <name val="Times New Roman"/>
      <family val="1"/>
    </font>
    <font>
      <sz val="16"/>
      <name val="Arial"/>
      <family val="2"/>
    </font>
    <font>
      <sz val="10"/>
      <name val="Times New Roman"/>
      <family val="1"/>
    </font>
    <font>
      <sz val="11"/>
      <color indexed="12"/>
      <name val="Times New Roman"/>
      <family val="1"/>
    </font>
    <font>
      <b/>
      <sz val="12"/>
      <name val="Times New Roman"/>
      <family val="1"/>
    </font>
    <font>
      <b/>
      <i/>
      <sz val="11"/>
      <name val="Times New Roman"/>
      <family val="1"/>
    </font>
    <font>
      <b/>
      <sz val="10"/>
      <color indexed="8"/>
      <name val="Times New Roman"/>
      <family val="1"/>
    </font>
    <font>
      <sz val="10"/>
      <color indexed="8"/>
      <name val="Times New Roman"/>
      <family val="1"/>
    </font>
    <font>
      <sz val="10"/>
      <color indexed="8"/>
      <name val="Arial"/>
      <family val="0"/>
    </font>
    <font>
      <b/>
      <i/>
      <sz val="10"/>
      <name val="Times New Roman"/>
      <family val="1"/>
    </font>
    <font>
      <sz val="10"/>
      <color indexed="10"/>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0" fillId="0" borderId="0">
      <alignment/>
      <protection/>
    </xf>
    <xf numFmtId="39" fontId="0" fillId="0" borderId="0" applyFill="0">
      <alignment/>
      <protection/>
    </xf>
    <xf numFmtId="39" fontId="0" fillId="0" borderId="0" applyFill="0">
      <alignment/>
      <protection/>
    </xf>
    <xf numFmtId="9" fontId="0" fillId="0" borderId="0" applyFont="0" applyFill="0" applyBorder="0" applyAlignment="0" applyProtection="0"/>
  </cellStyleXfs>
  <cellXfs count="253">
    <xf numFmtId="0" fontId="0" fillId="0" borderId="0" xfId="0" applyAlignment="1">
      <alignment/>
    </xf>
    <xf numFmtId="0" fontId="0" fillId="0" borderId="0" xfId="21">
      <alignment/>
      <protection/>
    </xf>
    <xf numFmtId="0" fontId="3" fillId="0" borderId="0" xfId="21" applyFont="1" applyAlignment="1">
      <alignment horizontal="left"/>
      <protection/>
    </xf>
    <xf numFmtId="0" fontId="0" fillId="0" borderId="0" xfId="21" applyBorder="1">
      <alignment/>
      <protection/>
    </xf>
    <xf numFmtId="0" fontId="4" fillId="0" borderId="0" xfId="21" applyFont="1" applyAlignment="1">
      <alignment horizontal="left"/>
      <protection/>
    </xf>
    <xf numFmtId="0" fontId="5" fillId="0" borderId="0" xfId="21" applyFont="1" applyAlignment="1">
      <alignment horizontal="left"/>
      <protection/>
    </xf>
    <xf numFmtId="0" fontId="6" fillId="0" borderId="0" xfId="21" applyFont="1" applyAlignment="1">
      <alignment horizontal="left"/>
      <protection/>
    </xf>
    <xf numFmtId="0" fontId="2" fillId="0" borderId="0" xfId="21" applyFont="1" applyAlignment="1">
      <alignment horizontal="center"/>
      <protection/>
    </xf>
    <xf numFmtId="0" fontId="2" fillId="0" borderId="0" xfId="21" applyFont="1" applyBorder="1" applyAlignment="1">
      <alignment horizontal="center"/>
      <protection/>
    </xf>
    <xf numFmtId="39" fontId="7" fillId="0" borderId="0" xfId="23" applyFont="1" applyFill="1">
      <alignment/>
      <protection/>
    </xf>
    <xf numFmtId="38" fontId="8" fillId="0" borderId="0" xfId="23" applyNumberFormat="1" applyFont="1" applyFill="1" applyAlignment="1">
      <alignment horizontal="center"/>
      <protection/>
    </xf>
    <xf numFmtId="38" fontId="8" fillId="0" borderId="0" xfId="15" applyNumberFormat="1" applyFont="1" applyFill="1" applyAlignment="1">
      <alignment horizontal="right"/>
    </xf>
    <xf numFmtId="39" fontId="8" fillId="0" borderId="0" xfId="23" applyFont="1" applyFill="1" applyBorder="1">
      <alignment/>
      <protection/>
    </xf>
    <xf numFmtId="39" fontId="8" fillId="0" borderId="0" xfId="23" applyFont="1" applyFill="1" applyAlignment="1">
      <alignment horizontal="center"/>
      <protection/>
    </xf>
    <xf numFmtId="39" fontId="8" fillId="0" borderId="0" xfId="23" applyFont="1" applyFill="1">
      <alignment/>
      <protection/>
    </xf>
    <xf numFmtId="39" fontId="9" fillId="0" borderId="0" xfId="23" applyFont="1" applyFill="1">
      <alignment/>
      <protection/>
    </xf>
    <xf numFmtId="39" fontId="5" fillId="0" borderId="0" xfId="23" applyFont="1">
      <alignment/>
      <protection/>
    </xf>
    <xf numFmtId="39" fontId="0" fillId="0" borderId="0" xfId="23">
      <alignment/>
      <protection/>
    </xf>
    <xf numFmtId="39" fontId="4" fillId="0" borderId="0" xfId="23" applyFont="1">
      <alignment/>
      <protection/>
    </xf>
    <xf numFmtId="38" fontId="4" fillId="0" borderId="0" xfId="23" applyNumberFormat="1" applyFont="1">
      <alignment/>
      <protection/>
    </xf>
    <xf numFmtId="39" fontId="4" fillId="0" borderId="0" xfId="23" applyFont="1" applyBorder="1">
      <alignment/>
      <protection/>
    </xf>
    <xf numFmtId="39" fontId="0" fillId="0" borderId="0" xfId="23" applyFill="1">
      <alignment/>
      <protection/>
    </xf>
    <xf numFmtId="39" fontId="4" fillId="0" borderId="0" xfId="23" applyFont="1" applyFill="1">
      <alignment/>
      <protection/>
    </xf>
    <xf numFmtId="38" fontId="4" fillId="0" borderId="0" xfId="15" applyNumberFormat="1" applyFont="1" applyFill="1" applyAlignment="1">
      <alignment/>
    </xf>
    <xf numFmtId="39" fontId="4" fillId="0" borderId="0" xfId="23" applyFont="1" applyFill="1" applyBorder="1">
      <alignment/>
      <protection/>
    </xf>
    <xf numFmtId="37" fontId="4" fillId="0" borderId="0" xfId="23" applyNumberFormat="1" applyFont="1" applyFill="1">
      <alignment/>
      <protection/>
    </xf>
    <xf numFmtId="38" fontId="4" fillId="0" borderId="0" xfId="15" applyNumberFormat="1" applyFont="1" applyAlignment="1">
      <alignment/>
    </xf>
    <xf numFmtId="37" fontId="4" fillId="0" borderId="0" xfId="23" applyNumberFormat="1" applyFont="1">
      <alignment/>
      <protection/>
    </xf>
    <xf numFmtId="38" fontId="4" fillId="0" borderId="0" xfId="15" applyNumberFormat="1" applyFont="1" applyBorder="1" applyAlignment="1">
      <alignment/>
    </xf>
    <xf numFmtId="38" fontId="4" fillId="0" borderId="1" xfId="15" applyNumberFormat="1" applyFont="1" applyBorder="1" applyAlignment="1">
      <alignment/>
    </xf>
    <xf numFmtId="37" fontId="4" fillId="0" borderId="1" xfId="23" applyNumberFormat="1" applyFont="1" applyBorder="1">
      <alignment/>
      <protection/>
    </xf>
    <xf numFmtId="37" fontId="10" fillId="0" borderId="0" xfId="23" applyNumberFormat="1" applyFont="1">
      <alignment/>
      <protection/>
    </xf>
    <xf numFmtId="38" fontId="4" fillId="0" borderId="1" xfId="15" applyNumberFormat="1" applyFont="1" applyFill="1" applyBorder="1" applyAlignment="1">
      <alignment/>
    </xf>
    <xf numFmtId="37" fontId="4" fillId="0" borderId="1" xfId="23" applyNumberFormat="1" applyFont="1" applyFill="1" applyBorder="1">
      <alignment/>
      <protection/>
    </xf>
    <xf numFmtId="38" fontId="4" fillId="0" borderId="2" xfId="15" applyNumberFormat="1" applyFont="1" applyBorder="1" applyAlignment="1">
      <alignment/>
    </xf>
    <xf numFmtId="43" fontId="4" fillId="0" borderId="0" xfId="15" applyFont="1" applyAlignment="1">
      <alignment/>
    </xf>
    <xf numFmtId="43" fontId="4" fillId="0" borderId="1" xfId="15" applyFont="1" applyBorder="1" applyAlignment="1">
      <alignment/>
    </xf>
    <xf numFmtId="38" fontId="5" fillId="0" borderId="3" xfId="15" applyNumberFormat="1" applyFont="1" applyBorder="1" applyAlignment="1">
      <alignment/>
    </xf>
    <xf numFmtId="38" fontId="5" fillId="0" borderId="4" xfId="15" applyNumberFormat="1" applyFont="1" applyBorder="1" applyAlignment="1">
      <alignment/>
    </xf>
    <xf numFmtId="38" fontId="5" fillId="0" borderId="0" xfId="15" applyNumberFormat="1" applyFont="1" applyBorder="1" applyAlignment="1">
      <alignment/>
    </xf>
    <xf numFmtId="37" fontId="4" fillId="0" borderId="3" xfId="23" applyNumberFormat="1" applyFont="1" applyBorder="1">
      <alignment/>
      <protection/>
    </xf>
    <xf numFmtId="38" fontId="5" fillId="0" borderId="5" xfId="15" applyNumberFormat="1" applyFont="1" applyBorder="1" applyAlignment="1">
      <alignment/>
    </xf>
    <xf numFmtId="39" fontId="4" fillId="0" borderId="0" xfId="23" applyFont="1" quotePrefix="1">
      <alignment/>
      <protection/>
    </xf>
    <xf numFmtId="38" fontId="0" fillId="0" borderId="0" xfId="23" applyNumberFormat="1">
      <alignment/>
      <protection/>
    </xf>
    <xf numFmtId="39" fontId="0" fillId="0" borderId="0" xfId="23" applyBorder="1">
      <alignment/>
      <protection/>
    </xf>
    <xf numFmtId="37" fontId="4" fillId="0" borderId="0" xfId="21" applyNumberFormat="1" applyFont="1" applyBorder="1" applyAlignment="1">
      <alignment horizontal="left"/>
      <protection/>
    </xf>
    <xf numFmtId="37" fontId="4" fillId="0" borderId="0" xfId="21" applyNumberFormat="1" applyFont="1" applyAlignment="1">
      <alignment horizontal="centerContinuous"/>
      <protection/>
    </xf>
    <xf numFmtId="37" fontId="4" fillId="0" borderId="0" xfId="21" applyNumberFormat="1" applyFont="1">
      <alignment/>
      <protection/>
    </xf>
    <xf numFmtId="37" fontId="4" fillId="0" borderId="0" xfId="21" applyNumberFormat="1" applyFont="1" applyFill="1" applyAlignment="1">
      <alignment horizontal="centerContinuous"/>
      <protection/>
    </xf>
    <xf numFmtId="0" fontId="4" fillId="0" borderId="0" xfId="21" applyFont="1" applyAlignment="1">
      <alignment horizontal="centerContinuous"/>
      <protection/>
    </xf>
    <xf numFmtId="0" fontId="4" fillId="0" borderId="0" xfId="21" applyFont="1">
      <alignment/>
      <protection/>
    </xf>
    <xf numFmtId="43" fontId="11" fillId="0" borderId="0" xfId="17" applyFont="1" applyAlignment="1">
      <alignment/>
    </xf>
    <xf numFmtId="0" fontId="11" fillId="0" borderId="0" xfId="21" applyFont="1">
      <alignment/>
      <protection/>
    </xf>
    <xf numFmtId="43" fontId="0" fillId="0" borderId="0" xfId="17" applyFont="1" applyAlignment="1">
      <alignment/>
    </xf>
    <xf numFmtId="0" fontId="0" fillId="0" borderId="0" xfId="21" applyFont="1">
      <alignment/>
      <protection/>
    </xf>
    <xf numFmtId="37" fontId="4" fillId="0" borderId="0" xfId="21" applyNumberFormat="1" applyFont="1" applyFill="1">
      <alignment/>
      <protection/>
    </xf>
    <xf numFmtId="37" fontId="5" fillId="0" borderId="0" xfId="21" applyNumberFormat="1" applyFont="1" applyBorder="1" applyAlignment="1">
      <alignment horizontal="left"/>
      <protection/>
    </xf>
    <xf numFmtId="0" fontId="12" fillId="0" borderId="0" xfId="21" applyFont="1">
      <alignment/>
      <protection/>
    </xf>
    <xf numFmtId="0" fontId="5" fillId="0" borderId="0" xfId="21" applyFont="1" applyBorder="1" applyAlignment="1">
      <alignment horizontal="left"/>
      <protection/>
    </xf>
    <xf numFmtId="15" fontId="5" fillId="0" borderId="0" xfId="21" applyNumberFormat="1" applyFont="1" applyAlignment="1" quotePrefix="1">
      <alignment horizontal="left"/>
      <protection/>
    </xf>
    <xf numFmtId="176" fontId="4" fillId="0" borderId="0" xfId="15" applyNumberFormat="1" applyFont="1" applyAlignment="1">
      <alignment/>
    </xf>
    <xf numFmtId="176" fontId="4" fillId="0" borderId="0" xfId="15" applyNumberFormat="1" applyFont="1" applyBorder="1" applyAlignment="1">
      <alignment/>
    </xf>
    <xf numFmtId="176" fontId="0" fillId="0" borderId="0" xfId="15" applyNumberFormat="1" applyBorder="1" applyAlignment="1">
      <alignment/>
    </xf>
    <xf numFmtId="176" fontId="4" fillId="0" borderId="1" xfId="15" applyNumberFormat="1" applyFont="1" applyBorder="1" applyAlignment="1">
      <alignment/>
    </xf>
    <xf numFmtId="176" fontId="0" fillId="0" borderId="0" xfId="15" applyNumberFormat="1" applyAlignment="1">
      <alignment/>
    </xf>
    <xf numFmtId="176" fontId="4" fillId="0" borderId="3" xfId="15" applyNumberFormat="1" applyFont="1" applyBorder="1" applyAlignment="1">
      <alignment/>
    </xf>
    <xf numFmtId="176" fontId="0" fillId="0" borderId="0" xfId="15" applyNumberFormat="1" applyFont="1" applyAlignment="1">
      <alignment/>
    </xf>
    <xf numFmtId="0" fontId="5" fillId="0" borderId="0" xfId="21" applyFont="1" applyFill="1" applyAlignment="1">
      <alignment horizontal="centerContinuous"/>
      <protection/>
    </xf>
    <xf numFmtId="0" fontId="5" fillId="0" borderId="0" xfId="21" applyFont="1" applyBorder="1" applyAlignment="1">
      <alignment horizontal="centerContinuous"/>
      <protection/>
    </xf>
    <xf numFmtId="0" fontId="5" fillId="0" borderId="0" xfId="21" applyFont="1" applyAlignment="1">
      <alignment horizontal="centerContinuous"/>
      <protection/>
    </xf>
    <xf numFmtId="0" fontId="5" fillId="0" borderId="0" xfId="21" applyFont="1" applyFill="1" applyBorder="1" applyAlignment="1">
      <alignment horizontal="centerContinuous"/>
      <protection/>
    </xf>
    <xf numFmtId="0" fontId="4" fillId="0" borderId="0" xfId="21" applyFont="1" applyFill="1" applyAlignment="1">
      <alignment horizontal="centerContinuous"/>
      <protection/>
    </xf>
    <xf numFmtId="0" fontId="4" fillId="0" borderId="0" xfId="21" applyFont="1" applyBorder="1" applyAlignment="1">
      <alignment horizontal="centerContinuous"/>
      <protection/>
    </xf>
    <xf numFmtId="0" fontId="4" fillId="0" borderId="0" xfId="21" applyFont="1" applyFill="1" applyBorder="1" applyAlignment="1">
      <alignment horizontal="centerContinuous"/>
      <protection/>
    </xf>
    <xf numFmtId="0" fontId="4" fillId="0" borderId="0" xfId="21" applyFont="1" applyFill="1">
      <alignment/>
      <protection/>
    </xf>
    <xf numFmtId="0" fontId="4" fillId="0" borderId="0" xfId="21" applyFont="1" applyBorder="1">
      <alignment/>
      <protection/>
    </xf>
    <xf numFmtId="0" fontId="4" fillId="0" borderId="0" xfId="21" applyFont="1" applyFill="1" applyBorder="1">
      <alignment/>
      <protection/>
    </xf>
    <xf numFmtId="0" fontId="4" fillId="0" borderId="0" xfId="21" applyFont="1" applyAlignment="1">
      <alignment horizontal="center"/>
      <protection/>
    </xf>
    <xf numFmtId="0" fontId="4" fillId="0" borderId="0" xfId="21" applyFont="1" applyFill="1" applyAlignment="1">
      <alignment horizontal="center"/>
      <protection/>
    </xf>
    <xf numFmtId="0" fontId="4" fillId="0" borderId="0" xfId="21" applyFont="1" applyBorder="1" applyAlignment="1">
      <alignment horizontal="center"/>
      <protection/>
    </xf>
    <xf numFmtId="0" fontId="4" fillId="0" borderId="0" xfId="21" applyFont="1" applyFill="1" applyBorder="1" applyAlignment="1">
      <alignment horizontal="center"/>
      <protection/>
    </xf>
    <xf numFmtId="0" fontId="0" fillId="0" borderId="0" xfId="21" applyFont="1">
      <alignment/>
      <protection/>
    </xf>
    <xf numFmtId="0" fontId="4" fillId="0" borderId="0" xfId="21" applyFont="1" applyFill="1" applyBorder="1" applyAlignment="1">
      <alignment horizontal="right"/>
      <protection/>
    </xf>
    <xf numFmtId="0" fontId="5" fillId="0" borderId="0" xfId="21" applyFont="1" applyAlignment="1">
      <alignment horizontal="center"/>
      <protection/>
    </xf>
    <xf numFmtId="0" fontId="6" fillId="0" borderId="0" xfId="21" applyFont="1" applyAlignment="1">
      <alignment horizontal="center"/>
      <protection/>
    </xf>
    <xf numFmtId="0" fontId="5" fillId="0" borderId="0" xfId="21" applyFont="1" applyFill="1" applyBorder="1" applyAlignment="1">
      <alignment horizontal="right"/>
      <protection/>
    </xf>
    <xf numFmtId="0" fontId="4" fillId="0" borderId="0" xfId="21" applyFont="1" applyBorder="1" applyAlignment="1" quotePrefix="1">
      <alignment horizontal="center"/>
      <protection/>
    </xf>
    <xf numFmtId="0" fontId="4" fillId="0" borderId="0" xfId="21" applyFont="1" applyAlignment="1" quotePrefix="1">
      <alignment horizontal="center"/>
      <protection/>
    </xf>
    <xf numFmtId="0" fontId="5" fillId="0" borderId="0" xfId="21" applyFont="1" applyFill="1" applyBorder="1" applyAlignment="1" quotePrefix="1">
      <alignment horizontal="right"/>
      <protection/>
    </xf>
    <xf numFmtId="0" fontId="5" fillId="0" borderId="0" xfId="21" applyFont="1" applyFill="1" applyAlignment="1">
      <alignment horizontal="center"/>
      <protection/>
    </xf>
    <xf numFmtId="0" fontId="5" fillId="0" borderId="0" xfId="21" applyFont="1" applyBorder="1" applyAlignment="1">
      <alignment horizontal="center"/>
      <protection/>
    </xf>
    <xf numFmtId="0" fontId="5" fillId="0" borderId="0" xfId="21" applyFont="1" applyFill="1" applyAlignment="1" quotePrefix="1">
      <alignment horizontal="center"/>
      <protection/>
    </xf>
    <xf numFmtId="0" fontId="5" fillId="0" borderId="0" xfId="21" applyFont="1" applyAlignment="1" quotePrefix="1">
      <alignment horizontal="center"/>
      <protection/>
    </xf>
    <xf numFmtId="176" fontId="4" fillId="0" borderId="0" xfId="17" applyNumberFormat="1" applyFont="1" applyFill="1" applyAlignment="1">
      <alignment/>
    </xf>
    <xf numFmtId="176" fontId="4" fillId="0" borderId="0" xfId="17" applyNumberFormat="1" applyFont="1" applyBorder="1" applyAlignment="1">
      <alignment/>
    </xf>
    <xf numFmtId="176" fontId="4" fillId="0" borderId="0" xfId="17" applyNumberFormat="1" applyFont="1" applyAlignment="1">
      <alignment horizontal="center"/>
    </xf>
    <xf numFmtId="176" fontId="4" fillId="0" borderId="0" xfId="17" applyNumberFormat="1" applyFont="1" applyFill="1" applyBorder="1" applyAlignment="1">
      <alignment/>
    </xf>
    <xf numFmtId="0" fontId="5" fillId="0" borderId="0" xfId="21" applyFont="1">
      <alignment/>
      <protection/>
    </xf>
    <xf numFmtId="176" fontId="5" fillId="0" borderId="0" xfId="17" applyNumberFormat="1" applyFont="1" applyFill="1" applyAlignment="1">
      <alignment horizontal="center"/>
    </xf>
    <xf numFmtId="176" fontId="5" fillId="0" borderId="0" xfId="17" applyNumberFormat="1" applyFont="1" applyBorder="1" applyAlignment="1">
      <alignment horizontal="center"/>
    </xf>
    <xf numFmtId="176" fontId="5" fillId="0" borderId="0" xfId="17" applyNumberFormat="1" applyFont="1" applyAlignment="1">
      <alignment horizontal="center"/>
    </xf>
    <xf numFmtId="176" fontId="5" fillId="0" borderId="0" xfId="17" applyNumberFormat="1" applyFont="1" applyFill="1" applyBorder="1" applyAlignment="1">
      <alignment horizontal="center"/>
    </xf>
    <xf numFmtId="176" fontId="4" fillId="0" borderId="0" xfId="17" applyNumberFormat="1" applyFont="1" applyFill="1" applyAlignment="1">
      <alignment/>
    </xf>
    <xf numFmtId="176" fontId="4" fillId="0" borderId="0" xfId="17" applyNumberFormat="1" applyFont="1" applyBorder="1" applyAlignment="1">
      <alignment/>
    </xf>
    <xf numFmtId="176" fontId="4" fillId="0" borderId="0" xfId="17" applyNumberFormat="1" applyFont="1" applyFill="1" applyBorder="1" applyAlignment="1">
      <alignment/>
    </xf>
    <xf numFmtId="174" fontId="4" fillId="0" borderId="6" xfId="15" applyNumberFormat="1" applyFont="1" applyFill="1" applyBorder="1" applyAlignment="1">
      <alignment/>
    </xf>
    <xf numFmtId="174" fontId="4" fillId="0" borderId="7" xfId="15" applyNumberFormat="1" applyFont="1" applyFill="1" applyBorder="1" applyAlignment="1">
      <alignment/>
    </xf>
    <xf numFmtId="0" fontId="4" fillId="0" borderId="0" xfId="21" applyFont="1" applyFill="1" applyAlignment="1">
      <alignment horizontal="left"/>
      <protection/>
    </xf>
    <xf numFmtId="174" fontId="4" fillId="0" borderId="8" xfId="15" applyNumberFormat="1" applyFont="1" applyFill="1" applyBorder="1" applyAlignment="1">
      <alignment/>
    </xf>
    <xf numFmtId="0" fontId="4" fillId="0" borderId="0" xfId="21" applyFont="1" applyFill="1" applyAlignment="1" quotePrefix="1">
      <alignment horizontal="left"/>
      <protection/>
    </xf>
    <xf numFmtId="174" fontId="4" fillId="0" borderId="0" xfId="15" applyNumberFormat="1" applyFont="1" applyFill="1" applyBorder="1" applyAlignment="1">
      <alignment/>
    </xf>
    <xf numFmtId="176" fontId="4" fillId="0" borderId="0" xfId="17" applyNumberFormat="1" applyFont="1" applyBorder="1" applyAlignment="1">
      <alignment horizontal="center"/>
    </xf>
    <xf numFmtId="0" fontId="4" fillId="0" borderId="0" xfId="21" applyFont="1" applyAlignment="1" quotePrefix="1">
      <alignment horizontal="left"/>
      <protection/>
    </xf>
    <xf numFmtId="176" fontId="13" fillId="0" borderId="1" xfId="17" applyNumberFormat="1" applyFont="1" applyFill="1" applyBorder="1" applyAlignment="1">
      <alignment/>
    </xf>
    <xf numFmtId="176" fontId="13" fillId="0" borderId="0" xfId="17" applyNumberFormat="1" applyFont="1" applyBorder="1" applyAlignment="1">
      <alignment/>
    </xf>
    <xf numFmtId="176" fontId="13" fillId="0" borderId="0" xfId="17" applyNumberFormat="1" applyFont="1" applyFill="1" applyBorder="1" applyAlignment="1">
      <alignment/>
    </xf>
    <xf numFmtId="176" fontId="4" fillId="0" borderId="6" xfId="17" applyNumberFormat="1" applyFont="1" applyFill="1" applyBorder="1" applyAlignment="1">
      <alignment/>
    </xf>
    <xf numFmtId="176" fontId="4" fillId="0" borderId="7" xfId="17" applyNumberFormat="1" applyFont="1" applyFill="1" applyBorder="1" applyAlignment="1">
      <alignment/>
    </xf>
    <xf numFmtId="176" fontId="4" fillId="0" borderId="8" xfId="17" applyNumberFormat="1" applyFont="1" applyFill="1" applyBorder="1" applyAlignment="1">
      <alignment/>
    </xf>
    <xf numFmtId="176" fontId="13" fillId="0" borderId="0" xfId="17" applyNumberFormat="1" applyFont="1" applyBorder="1" applyAlignment="1">
      <alignment horizontal="center"/>
    </xf>
    <xf numFmtId="176" fontId="13" fillId="0" borderId="3" xfId="17" applyNumberFormat="1" applyFont="1" applyFill="1" applyBorder="1" applyAlignment="1">
      <alignment/>
    </xf>
    <xf numFmtId="43" fontId="4" fillId="0" borderId="0" xfId="17" applyNumberFormat="1" applyFont="1" applyAlignment="1">
      <alignment horizontal="center"/>
    </xf>
    <xf numFmtId="176" fontId="4" fillId="0" borderId="1" xfId="17" applyNumberFormat="1" applyFont="1" applyFill="1" applyBorder="1" applyAlignment="1">
      <alignment/>
    </xf>
    <xf numFmtId="176" fontId="4" fillId="0" borderId="1" xfId="17" applyNumberFormat="1" applyFont="1" applyBorder="1" applyAlignment="1">
      <alignment horizontal="center"/>
    </xf>
    <xf numFmtId="0" fontId="4" fillId="0" borderId="0" xfId="21" applyFont="1" quotePrefix="1">
      <alignment/>
      <protection/>
    </xf>
    <xf numFmtId="176" fontId="13" fillId="0" borderId="0" xfId="17" applyNumberFormat="1" applyFont="1" applyFill="1" applyBorder="1" applyAlignment="1">
      <alignment horizontal="right"/>
    </xf>
    <xf numFmtId="176" fontId="13" fillId="0" borderId="0" xfId="17" applyNumberFormat="1" applyFont="1" applyBorder="1" applyAlignment="1">
      <alignment horizontal="right"/>
    </xf>
    <xf numFmtId="176" fontId="4" fillId="0" borderId="0" xfId="17" applyNumberFormat="1" applyFont="1" applyFill="1" applyAlignment="1">
      <alignment horizontal="right"/>
    </xf>
    <xf numFmtId="176" fontId="4" fillId="0" borderId="0" xfId="17" applyNumberFormat="1" applyFont="1" applyBorder="1" applyAlignment="1">
      <alignment horizontal="right"/>
    </xf>
    <xf numFmtId="176" fontId="4" fillId="0" borderId="0" xfId="17" applyNumberFormat="1" applyFont="1" applyFill="1" applyBorder="1" applyAlignment="1">
      <alignment horizontal="right"/>
    </xf>
    <xf numFmtId="0" fontId="5" fillId="0" borderId="0" xfId="21" applyFont="1" applyAlignment="1" quotePrefix="1">
      <alignment horizontal="left"/>
      <protection/>
    </xf>
    <xf numFmtId="176" fontId="4" fillId="0" borderId="1" xfId="17" applyNumberFormat="1" applyFont="1" applyFill="1" applyBorder="1" applyAlignment="1">
      <alignment horizontal="center"/>
    </xf>
    <xf numFmtId="43" fontId="4" fillId="0" borderId="0" xfId="17" applyNumberFormat="1" applyFont="1" applyFill="1" applyAlignment="1">
      <alignment/>
    </xf>
    <xf numFmtId="43" fontId="4" fillId="0" borderId="0" xfId="17" applyNumberFormat="1" applyFont="1" applyBorder="1" applyAlignment="1">
      <alignment/>
    </xf>
    <xf numFmtId="176" fontId="4" fillId="0" borderId="0" xfId="17" applyNumberFormat="1" applyFont="1" applyAlignment="1">
      <alignment/>
    </xf>
    <xf numFmtId="43" fontId="4" fillId="0" borderId="0" xfId="17" applyNumberFormat="1" applyFont="1" applyFill="1" applyBorder="1" applyAlignment="1">
      <alignment/>
    </xf>
    <xf numFmtId="176" fontId="4" fillId="0" borderId="0" xfId="21" applyNumberFormat="1" applyFont="1" applyFill="1">
      <alignment/>
      <protection/>
    </xf>
    <xf numFmtId="0" fontId="4" fillId="0" borderId="0" xfId="21" applyFont="1" applyFill="1" applyBorder="1" applyAlignment="1">
      <alignment horizontal="left"/>
      <protection/>
    </xf>
    <xf numFmtId="43" fontId="4" fillId="0" borderId="0" xfId="15" applyFont="1" applyFill="1" applyAlignment="1">
      <alignment/>
    </xf>
    <xf numFmtId="174" fontId="4" fillId="0" borderId="0" xfId="21" applyNumberFormat="1" applyFont="1" applyBorder="1">
      <alignment/>
      <protection/>
    </xf>
    <xf numFmtId="176" fontId="4" fillId="0" borderId="0" xfId="15" applyNumberFormat="1" applyFont="1" applyFill="1" applyAlignment="1">
      <alignment/>
    </xf>
    <xf numFmtId="0" fontId="3" fillId="0" borderId="0" xfId="21" applyFont="1" applyFill="1" applyAlignment="1">
      <alignment horizontal="left"/>
      <protection/>
    </xf>
    <xf numFmtId="43" fontId="11" fillId="0" borderId="0" xfId="17" applyFont="1" applyFill="1" applyAlignment="1">
      <alignment/>
    </xf>
    <xf numFmtId="0" fontId="11" fillId="0" borderId="0" xfId="21" applyFont="1" applyFill="1">
      <alignment/>
      <protection/>
    </xf>
    <xf numFmtId="0" fontId="0" fillId="0" borderId="0" xfId="21" applyFill="1">
      <alignment/>
      <protection/>
    </xf>
    <xf numFmtId="43" fontId="0" fillId="0" borderId="0" xfId="17" applyFont="1" applyFill="1" applyAlignment="1">
      <alignment/>
    </xf>
    <xf numFmtId="0" fontId="0" fillId="0" borderId="0" xfId="21" applyFont="1" applyFill="1">
      <alignment/>
      <protection/>
    </xf>
    <xf numFmtId="0" fontId="5" fillId="0" borderId="0" xfId="21" applyFont="1" applyFill="1" applyBorder="1" applyAlignment="1" quotePrefix="1">
      <alignment horizontal="left"/>
      <protection/>
    </xf>
    <xf numFmtId="15" fontId="5" fillId="0" borderId="0" xfId="21" applyNumberFormat="1" applyFont="1" applyFill="1" applyAlignment="1" quotePrefix="1">
      <alignment horizontal="left"/>
      <protection/>
    </xf>
    <xf numFmtId="15" fontId="6" fillId="0" borderId="0" xfId="21" applyNumberFormat="1" applyFont="1" applyFill="1" applyAlignment="1" quotePrefix="1">
      <alignment horizontal="left"/>
      <protection/>
    </xf>
    <xf numFmtId="43" fontId="0" fillId="0" borderId="0" xfId="17" applyFont="1" applyFill="1" applyBorder="1" applyAlignment="1">
      <alignment/>
    </xf>
    <xf numFmtId="0" fontId="0" fillId="0" borderId="0" xfId="21" applyFont="1" applyFill="1" applyBorder="1">
      <alignment/>
      <protection/>
    </xf>
    <xf numFmtId="0" fontId="5" fillId="0" borderId="0" xfId="21" applyFont="1" applyFill="1" applyBorder="1" applyAlignment="1">
      <alignment horizontal="left"/>
      <protection/>
    </xf>
    <xf numFmtId="176" fontId="5" fillId="0" borderId="0" xfId="17" applyNumberFormat="1" applyFont="1" applyFill="1" applyBorder="1" applyAlignment="1">
      <alignment horizontal="centerContinuous"/>
    </xf>
    <xf numFmtId="0" fontId="4" fillId="0" borderId="9" xfId="21" applyFont="1" applyFill="1" applyBorder="1">
      <alignment/>
      <protection/>
    </xf>
    <xf numFmtId="0" fontId="4" fillId="0" borderId="10" xfId="21" applyFont="1" applyFill="1" applyBorder="1">
      <alignment/>
      <protection/>
    </xf>
    <xf numFmtId="0" fontId="4" fillId="0" borderId="10" xfId="21" applyFont="1" applyFill="1" applyBorder="1" applyAlignment="1">
      <alignment horizontal="center"/>
      <protection/>
    </xf>
    <xf numFmtId="0" fontId="4" fillId="0" borderId="9" xfId="21" applyFont="1" applyFill="1" applyBorder="1" applyAlignment="1">
      <alignment horizontal="center"/>
      <protection/>
    </xf>
    <xf numFmtId="176" fontId="4" fillId="0" borderId="9" xfId="17" applyNumberFormat="1" applyFont="1" applyFill="1" applyBorder="1" applyAlignment="1">
      <alignment horizontal="center"/>
    </xf>
    <xf numFmtId="176" fontId="4" fillId="0" borderId="0" xfId="17" applyNumberFormat="1" applyFont="1" applyFill="1" applyBorder="1" applyAlignment="1" quotePrefix="1">
      <alignment horizontal="center"/>
    </xf>
    <xf numFmtId="176" fontId="4" fillId="0" borderId="10" xfId="17" applyNumberFormat="1" applyFont="1" applyFill="1" applyBorder="1" applyAlignment="1">
      <alignment horizontal="center"/>
    </xf>
    <xf numFmtId="176" fontId="4" fillId="0" borderId="0" xfId="17" applyNumberFormat="1" applyFont="1" applyFill="1" applyBorder="1" applyAlignment="1">
      <alignment horizontal="center"/>
    </xf>
    <xf numFmtId="0" fontId="5" fillId="0" borderId="0" xfId="21" applyFont="1" applyFill="1" applyBorder="1">
      <alignment/>
      <protection/>
    </xf>
    <xf numFmtId="0" fontId="5" fillId="0" borderId="9" xfId="21" applyFont="1" applyFill="1" applyBorder="1" applyAlignment="1">
      <alignment horizontal="center"/>
      <protection/>
    </xf>
    <xf numFmtId="0" fontId="5" fillId="0" borderId="0" xfId="21" applyFont="1" applyFill="1" applyBorder="1" applyAlignment="1">
      <alignment horizontal="center"/>
      <protection/>
    </xf>
    <xf numFmtId="0" fontId="5" fillId="0" borderId="10" xfId="21" applyFont="1" applyFill="1" applyBorder="1" applyAlignment="1">
      <alignment horizontal="center"/>
      <protection/>
    </xf>
    <xf numFmtId="43" fontId="7" fillId="0" borderId="0" xfId="17" applyFont="1" applyFill="1" applyBorder="1" applyAlignment="1">
      <alignment/>
    </xf>
    <xf numFmtId="0" fontId="7" fillId="0" borderId="0" xfId="21" applyFont="1" applyFill="1" applyBorder="1" applyAlignment="1">
      <alignment horizontal="center"/>
      <protection/>
    </xf>
    <xf numFmtId="0" fontId="7" fillId="0" borderId="0" xfId="21" applyFont="1" applyFill="1" applyBorder="1">
      <alignment/>
      <protection/>
    </xf>
    <xf numFmtId="43" fontId="4" fillId="0" borderId="11" xfId="17" applyFont="1" applyFill="1" applyBorder="1" applyAlignment="1" quotePrefix="1">
      <alignment horizontal="center"/>
    </xf>
    <xf numFmtId="43" fontId="4" fillId="0" borderId="1" xfId="17" applyFont="1" applyFill="1" applyBorder="1" applyAlignment="1">
      <alignment/>
    </xf>
    <xf numFmtId="43" fontId="4" fillId="0" borderId="12" xfId="17" applyFont="1" applyFill="1" applyBorder="1" applyAlignment="1" quotePrefix="1">
      <alignment horizontal="center"/>
    </xf>
    <xf numFmtId="43" fontId="4" fillId="0" borderId="0" xfId="17" applyFont="1" applyFill="1" applyBorder="1" applyAlignment="1">
      <alignment/>
    </xf>
    <xf numFmtId="176" fontId="0" fillId="0" borderId="0" xfId="17" applyNumberFormat="1" applyFont="1" applyFill="1" applyAlignment="1">
      <alignment/>
    </xf>
    <xf numFmtId="176" fontId="0" fillId="0" borderId="0" xfId="17" applyNumberFormat="1" applyFont="1" applyFill="1" applyBorder="1" applyAlignment="1">
      <alignment/>
    </xf>
    <xf numFmtId="176" fontId="4" fillId="0" borderId="1" xfId="17" applyNumberFormat="1" applyFont="1" applyFill="1" applyBorder="1" applyAlignment="1" quotePrefix="1">
      <alignment horizontal="center"/>
    </xf>
    <xf numFmtId="176" fontId="4" fillId="0" borderId="1" xfId="15" applyNumberFormat="1" applyFont="1" applyFill="1" applyBorder="1" applyAlignment="1">
      <alignment/>
    </xf>
    <xf numFmtId="176" fontId="4" fillId="0" borderId="0" xfId="21" applyNumberFormat="1" applyFont="1" applyFill="1" applyBorder="1">
      <alignment/>
      <protection/>
    </xf>
    <xf numFmtId="176" fontId="4" fillId="0" borderId="1" xfId="21" applyNumberFormat="1" applyFont="1" applyFill="1" applyBorder="1">
      <alignment/>
      <protection/>
    </xf>
    <xf numFmtId="187" fontId="4" fillId="0" borderId="1" xfId="21" applyNumberFormat="1" applyFont="1" applyFill="1" applyBorder="1">
      <alignment/>
      <protection/>
    </xf>
    <xf numFmtId="176" fontId="4" fillId="0" borderId="0" xfId="15" applyNumberFormat="1" applyFont="1" applyFill="1" applyBorder="1" applyAlignment="1">
      <alignment/>
    </xf>
    <xf numFmtId="187" fontId="4" fillId="0" borderId="0" xfId="21" applyNumberFormat="1" applyFont="1" applyFill="1" applyBorder="1">
      <alignment/>
      <protection/>
    </xf>
    <xf numFmtId="176" fontId="4" fillId="0" borderId="3" xfId="17" applyNumberFormat="1" applyFont="1" applyFill="1" applyBorder="1" applyAlignment="1">
      <alignment horizontal="center"/>
    </xf>
    <xf numFmtId="43" fontId="4" fillId="0" borderId="0" xfId="21" applyNumberFormat="1" applyFont="1" applyFill="1" applyBorder="1">
      <alignment/>
      <protection/>
    </xf>
    <xf numFmtId="43" fontId="4" fillId="0" borderId="0" xfId="15" applyNumberFormat="1" applyFont="1" applyFill="1" applyBorder="1" applyAlignment="1">
      <alignment horizontal="center"/>
    </xf>
    <xf numFmtId="2" fontId="4" fillId="0" borderId="0" xfId="21" applyNumberFormat="1" applyFont="1" applyFill="1" applyBorder="1">
      <alignment/>
      <protection/>
    </xf>
    <xf numFmtId="176" fontId="4" fillId="0" borderId="0" xfId="15" applyNumberFormat="1" applyFont="1" applyFill="1" applyBorder="1" applyAlignment="1">
      <alignment horizontal="center"/>
    </xf>
    <xf numFmtId="0" fontId="12" fillId="0" borderId="0" xfId="21" applyFont="1" applyFill="1" applyAlignment="1">
      <alignment horizontal="left"/>
      <protection/>
    </xf>
    <xf numFmtId="0" fontId="15" fillId="0" borderId="0" xfId="21" applyFont="1" applyFill="1" applyAlignment="1">
      <alignment horizontal="center"/>
      <protection/>
    </xf>
    <xf numFmtId="0" fontId="2" fillId="0" borderId="0" xfId="21" applyFont="1" applyAlignment="1" quotePrefix="1">
      <alignment horizontal="left"/>
      <protection/>
    </xf>
    <xf numFmtId="0" fontId="2" fillId="0" borderId="0" xfId="21" applyFont="1">
      <alignment/>
      <protection/>
    </xf>
    <xf numFmtId="0" fontId="2" fillId="0" borderId="0" xfId="21" applyFont="1" quotePrefix="1">
      <alignment/>
      <protection/>
    </xf>
    <xf numFmtId="174" fontId="12" fillId="0" borderId="0" xfId="15" applyNumberFormat="1" applyFont="1" applyAlignment="1">
      <alignment/>
    </xf>
    <xf numFmtId="0" fontId="12" fillId="0" borderId="0" xfId="21" applyFont="1" applyAlignment="1">
      <alignment horizontal="left"/>
      <protection/>
    </xf>
    <xf numFmtId="0" fontId="12" fillId="0" borderId="0" xfId="21" applyFont="1" applyAlignment="1">
      <alignment horizontal="center"/>
      <protection/>
    </xf>
    <xf numFmtId="0" fontId="7" fillId="0" borderId="0" xfId="21" applyFont="1" quotePrefix="1">
      <alignment/>
      <protection/>
    </xf>
    <xf numFmtId="0" fontId="16" fillId="0" borderId="0" xfId="21" applyFont="1" applyAlignment="1" quotePrefix="1">
      <alignment horizontal="left"/>
      <protection/>
    </xf>
    <xf numFmtId="0" fontId="2" fillId="0" borderId="0" xfId="21" applyFont="1" applyFill="1">
      <alignment/>
      <protection/>
    </xf>
    <xf numFmtId="0" fontId="12" fillId="0" borderId="0" xfId="21" applyFont="1" applyFill="1">
      <alignment/>
      <protection/>
    </xf>
    <xf numFmtId="0" fontId="2" fillId="0" borderId="0" xfId="21" applyFont="1" applyFill="1" applyAlignment="1" quotePrefix="1">
      <alignment horizontal="left"/>
      <protection/>
    </xf>
    <xf numFmtId="0" fontId="2" fillId="0" borderId="0" xfId="21" applyFont="1" applyAlignment="1">
      <alignment horizontal="left"/>
      <protection/>
    </xf>
    <xf numFmtId="0" fontId="0" fillId="0" borderId="0" xfId="21" applyFont="1" applyAlignment="1">
      <alignment horizontal="center"/>
      <protection/>
    </xf>
    <xf numFmtId="0" fontId="12" fillId="0" borderId="0" xfId="21" applyFont="1" applyAlignment="1" quotePrefix="1">
      <alignment horizontal="left"/>
      <protection/>
    </xf>
    <xf numFmtId="0" fontId="12" fillId="0" borderId="0" xfId="21" applyFont="1" quotePrefix="1">
      <alignment/>
      <protection/>
    </xf>
    <xf numFmtId="176" fontId="12" fillId="0" borderId="0" xfId="15" applyNumberFormat="1" applyFont="1" applyAlignment="1">
      <alignment horizontal="center"/>
    </xf>
    <xf numFmtId="176" fontId="12" fillId="0" borderId="0" xfId="17" applyNumberFormat="1" applyFont="1" applyBorder="1" applyAlignment="1">
      <alignment/>
    </xf>
    <xf numFmtId="38" fontId="0" fillId="0" borderId="0" xfId="21" applyNumberFormat="1" applyFont="1">
      <alignment/>
      <protection/>
    </xf>
    <xf numFmtId="38" fontId="0" fillId="0" borderId="0" xfId="21" applyNumberFormat="1">
      <alignment/>
      <protection/>
    </xf>
    <xf numFmtId="176" fontId="12" fillId="0" borderId="1" xfId="17" applyNumberFormat="1" applyFont="1" applyBorder="1" applyAlignment="1">
      <alignment/>
    </xf>
    <xf numFmtId="176" fontId="12" fillId="0" borderId="0" xfId="17" applyNumberFormat="1" applyFont="1" applyAlignment="1">
      <alignment/>
    </xf>
    <xf numFmtId="176" fontId="12" fillId="0" borderId="3" xfId="17" applyNumberFormat="1" applyFont="1" applyBorder="1" applyAlignment="1">
      <alignment/>
    </xf>
    <xf numFmtId="0" fontId="16" fillId="0" borderId="0" xfId="21" applyFont="1">
      <alignment/>
      <protection/>
    </xf>
    <xf numFmtId="0" fontId="17" fillId="0" borderId="0" xfId="21" applyFont="1">
      <alignment/>
      <protection/>
    </xf>
    <xf numFmtId="0" fontId="18" fillId="0" borderId="0" xfId="21" applyFont="1">
      <alignment/>
      <protection/>
    </xf>
    <xf numFmtId="0" fontId="17" fillId="0" borderId="0" xfId="21" applyFont="1" applyAlignment="1" quotePrefix="1">
      <alignment horizontal="left"/>
      <protection/>
    </xf>
    <xf numFmtId="0" fontId="12" fillId="0" borderId="0" xfId="21" applyFont="1" applyBorder="1" quotePrefix="1">
      <alignment/>
      <protection/>
    </xf>
    <xf numFmtId="0" fontId="12" fillId="0" borderId="0" xfId="21" applyFont="1" applyBorder="1">
      <alignment/>
      <protection/>
    </xf>
    <xf numFmtId="0" fontId="12" fillId="0" borderId="0" xfId="21" applyFont="1" applyBorder="1" applyAlignment="1">
      <alignment horizontal="center"/>
      <protection/>
    </xf>
    <xf numFmtId="0" fontId="19" fillId="0" borderId="0" xfId="21" applyFont="1" applyBorder="1">
      <alignment/>
      <protection/>
    </xf>
    <xf numFmtId="0" fontId="17" fillId="0" borderId="0" xfId="21" applyFont="1" applyBorder="1">
      <alignment/>
      <protection/>
    </xf>
    <xf numFmtId="176" fontId="12" fillId="0" borderId="1" xfId="21" applyNumberFormat="1" applyFont="1" applyBorder="1">
      <alignment/>
      <protection/>
    </xf>
    <xf numFmtId="176" fontId="12" fillId="0" borderId="0" xfId="21" applyNumberFormat="1" applyFont="1" applyBorder="1">
      <alignment/>
      <protection/>
    </xf>
    <xf numFmtId="176" fontId="2" fillId="0" borderId="0" xfId="21" applyNumberFormat="1" applyFont="1" applyBorder="1">
      <alignment/>
      <protection/>
    </xf>
    <xf numFmtId="174" fontId="12" fillId="0" borderId="0" xfId="21" applyNumberFormat="1" applyFont="1" applyBorder="1">
      <alignment/>
      <protection/>
    </xf>
    <xf numFmtId="39" fontId="5" fillId="0" borderId="0" xfId="22" applyFont="1" applyAlignment="1">
      <alignment horizontal="left"/>
      <protection/>
    </xf>
    <xf numFmtId="39" fontId="0" fillId="0" borderId="0" xfId="22" applyAlignment="1">
      <alignment horizontal="center"/>
      <protection/>
    </xf>
    <xf numFmtId="39" fontId="12" fillId="0" borderId="0" xfId="22" applyFont="1" applyAlignment="1">
      <alignment horizontal="center"/>
      <protection/>
    </xf>
    <xf numFmtId="37" fontId="5" fillId="0" borderId="0" xfId="22" applyNumberFormat="1" applyFont="1" applyAlignment="1">
      <alignment horizontal="center"/>
      <protection/>
    </xf>
    <xf numFmtId="39" fontId="4" fillId="0" borderId="0" xfId="22" applyFont="1" applyAlignment="1">
      <alignment horizontal="center"/>
      <protection/>
    </xf>
    <xf numFmtId="39" fontId="0" fillId="0" borderId="0" xfId="22">
      <alignment/>
      <protection/>
    </xf>
    <xf numFmtId="39" fontId="4" fillId="0" borderId="0" xfId="22" applyFont="1">
      <alignment/>
      <protection/>
    </xf>
    <xf numFmtId="37" fontId="5" fillId="0" borderId="0" xfId="22" applyNumberFormat="1" applyFont="1" applyAlignment="1" quotePrefix="1">
      <alignment horizontal="center"/>
      <protection/>
    </xf>
    <xf numFmtId="37" fontId="5" fillId="0" borderId="0" xfId="22" applyNumberFormat="1" applyFont="1">
      <alignment/>
      <protection/>
    </xf>
    <xf numFmtId="39" fontId="0" fillId="0" borderId="0" xfId="22" applyFont="1">
      <alignment/>
      <protection/>
    </xf>
    <xf numFmtId="37" fontId="4" fillId="0" borderId="0" xfId="22" applyNumberFormat="1" applyFont="1">
      <alignment/>
      <protection/>
    </xf>
    <xf numFmtId="37" fontId="0" fillId="0" borderId="0" xfId="22" applyNumberFormat="1">
      <alignment/>
      <protection/>
    </xf>
    <xf numFmtId="39" fontId="12" fillId="0" borderId="0" xfId="22" applyFont="1">
      <alignment/>
      <protection/>
    </xf>
    <xf numFmtId="37" fontId="12" fillId="0" borderId="0" xfId="22" applyNumberFormat="1" applyFont="1">
      <alignment/>
      <protection/>
    </xf>
    <xf numFmtId="176" fontId="4" fillId="0" borderId="6" xfId="17" applyNumberFormat="1" applyFont="1" applyBorder="1" applyAlignment="1">
      <alignment horizontal="center"/>
    </xf>
    <xf numFmtId="176" fontId="4" fillId="0" borderId="7" xfId="17" applyNumberFormat="1" applyFont="1" applyBorder="1" applyAlignment="1">
      <alignment horizontal="center"/>
    </xf>
    <xf numFmtId="176" fontId="4" fillId="0" borderId="8" xfId="17" applyNumberFormat="1" applyFont="1" applyBorder="1" applyAlignment="1">
      <alignment horizontal="center"/>
    </xf>
    <xf numFmtId="2" fontId="4" fillId="0" borderId="0" xfId="21" applyNumberFormat="1" applyFont="1" applyFill="1" applyBorder="1" applyAlignment="1">
      <alignment horizontal="right"/>
      <protection/>
    </xf>
    <xf numFmtId="176" fontId="4" fillId="0" borderId="0" xfId="15" applyNumberFormat="1" applyFont="1" applyFill="1" applyBorder="1" applyAlignment="1" quotePrefix="1">
      <alignment horizontal="center"/>
    </xf>
    <xf numFmtId="176" fontId="4" fillId="0" borderId="0" xfId="15" applyNumberFormat="1" applyFont="1" applyFill="1" applyBorder="1" applyAlignment="1">
      <alignment/>
    </xf>
    <xf numFmtId="0" fontId="4" fillId="0" borderId="0" xfId="21" applyFont="1" applyFill="1" applyBorder="1" applyAlignment="1">
      <alignment/>
      <protection/>
    </xf>
    <xf numFmtId="43" fontId="0" fillId="0" borderId="0" xfId="17" applyFont="1" applyFill="1" applyBorder="1" applyAlignment="1">
      <alignment/>
    </xf>
    <xf numFmtId="0" fontId="0" fillId="0" borderId="0" xfId="21" applyFont="1" applyFill="1" applyBorder="1" applyAlignment="1">
      <alignment/>
      <protection/>
    </xf>
    <xf numFmtId="0" fontId="12" fillId="0" borderId="0" xfId="21" applyFont="1" applyFill="1" applyAlignment="1">
      <alignment horizontal="left"/>
      <protection/>
    </xf>
    <xf numFmtId="0" fontId="2" fillId="0" borderId="0" xfId="21" applyFont="1" applyAlignment="1">
      <alignment horizontal="center"/>
      <protection/>
    </xf>
    <xf numFmtId="0" fontId="5" fillId="0" borderId="13" xfId="21" applyFont="1" applyFill="1" applyBorder="1" applyAlignment="1">
      <alignment horizontal="center"/>
      <protection/>
    </xf>
    <xf numFmtId="0" fontId="0" fillId="0" borderId="14" xfId="21" applyFill="1" applyBorder="1" applyAlignment="1">
      <alignment horizontal="center"/>
      <protection/>
    </xf>
    <xf numFmtId="0" fontId="0" fillId="0" borderId="15" xfId="21" applyFill="1" applyBorder="1" applyAlignment="1">
      <alignment horizontal="center"/>
      <protection/>
    </xf>
    <xf numFmtId="38" fontId="8" fillId="0" borderId="0" xfId="23" applyNumberFormat="1" applyFont="1" applyFill="1" applyAlignment="1">
      <alignment horizontal="center"/>
      <protection/>
    </xf>
  </cellXfs>
  <cellStyles count="11">
    <cellStyle name="Normal" xfId="0"/>
    <cellStyle name="Comma" xfId="15"/>
    <cellStyle name="Comma [0]" xfId="16"/>
    <cellStyle name="Comma_June 2001" xfId="17"/>
    <cellStyle name="Currency" xfId="18"/>
    <cellStyle name="Currency [0]" xfId="19"/>
    <cellStyle name="Hyperlink" xfId="20"/>
    <cellStyle name="Normal_June 2001" xfId="21"/>
    <cellStyle name="Normal_PYT Group 31 December 2002-audit adjustment" xfId="22"/>
    <cellStyle name="Normal_PYT Group 31 December 2002-audit adjustment-correct figur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8</xdr:col>
      <xdr:colOff>0</xdr:colOff>
      <xdr:row>13</xdr:row>
      <xdr:rowOff>123825</xdr:rowOff>
    </xdr:to>
    <xdr:sp>
      <xdr:nvSpPr>
        <xdr:cNvPr id="1" name="TextBox 1"/>
        <xdr:cNvSpPr txBox="1">
          <a:spLocks noChangeArrowheads="1"/>
        </xdr:cNvSpPr>
      </xdr:nvSpPr>
      <xdr:spPr>
        <a:xfrm>
          <a:off x="285750" y="1009650"/>
          <a:ext cx="5314950" cy="1247775"/>
        </a:xfrm>
        <a:prstGeom prst="rect">
          <a:avLst/>
        </a:prstGeom>
        <a:solidFill>
          <a:srgbClr val="FFFFFF"/>
        </a:solidFill>
        <a:ln w="9525" cmpd="sng">
          <a:noFill/>
        </a:ln>
      </xdr:spPr>
      <xdr:txBody>
        <a:bodyPr vertOverflow="clip" wrap="square"/>
        <a:p>
          <a:pPr algn="just">
            <a:defRPr/>
          </a:pPr>
          <a:r>
            <a:rPr lang="en-US" cap="none" sz="1000" b="0" i="0" u="none" baseline="0"/>
            <a:t>The interim financial report has been prepared in accordance with MASB 26 Interim Financial Reporting and Chapter 9 part K of the Listing Requirements of Kuala Lumpur Stock Exchange, and should be read in conjunction with the annual audited financial statements for the year ended 31 December 2001.
The same accounting policies and methods of computation are followed in the quarterly financial statements as compared with the annual financial statement for the year ended 31 December 2001.</a:t>
          </a:r>
        </a:p>
      </xdr:txBody>
    </xdr:sp>
    <xdr:clientData/>
  </xdr:twoCellAnchor>
  <xdr:twoCellAnchor>
    <xdr:from>
      <xdr:col>1</xdr:col>
      <xdr:colOff>9525</xdr:colOff>
      <xdr:row>17</xdr:row>
      <xdr:rowOff>9525</xdr:rowOff>
    </xdr:from>
    <xdr:to>
      <xdr:col>7</xdr:col>
      <xdr:colOff>828675</xdr:colOff>
      <xdr:row>19</xdr:row>
      <xdr:rowOff>104775</xdr:rowOff>
    </xdr:to>
    <xdr:sp>
      <xdr:nvSpPr>
        <xdr:cNvPr id="2" name="TextBox 2"/>
        <xdr:cNvSpPr txBox="1">
          <a:spLocks noChangeArrowheads="1"/>
        </xdr:cNvSpPr>
      </xdr:nvSpPr>
      <xdr:spPr>
        <a:xfrm>
          <a:off x="285750" y="2800350"/>
          <a:ext cx="5295900"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was no qualification on the audited  report of the preceding annual financial statements of the Group and the Company.</a:t>
          </a:r>
        </a:p>
      </xdr:txBody>
    </xdr:sp>
    <xdr:clientData/>
  </xdr:twoCellAnchor>
  <xdr:twoCellAnchor>
    <xdr:from>
      <xdr:col>0</xdr:col>
      <xdr:colOff>266700</xdr:colOff>
      <xdr:row>119</xdr:row>
      <xdr:rowOff>114300</xdr:rowOff>
    </xdr:from>
    <xdr:to>
      <xdr:col>7</xdr:col>
      <xdr:colOff>819150</xdr:colOff>
      <xdr:row>122</xdr:row>
      <xdr:rowOff>0</xdr:rowOff>
    </xdr:to>
    <xdr:sp>
      <xdr:nvSpPr>
        <xdr:cNvPr id="3" name="TextBox 3"/>
        <xdr:cNvSpPr txBox="1">
          <a:spLocks noChangeArrowheads="1"/>
        </xdr:cNvSpPr>
      </xdr:nvSpPr>
      <xdr:spPr>
        <a:xfrm>
          <a:off x="266700" y="19431000"/>
          <a:ext cx="5305425" cy="371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low effective tax rate for the Group is principally attributed to tax exempt profits arising from Pioneer Status granted to a subsidiary company.</a:t>
          </a:r>
        </a:p>
      </xdr:txBody>
    </xdr:sp>
    <xdr:clientData/>
  </xdr:twoCellAnchor>
  <xdr:twoCellAnchor>
    <xdr:from>
      <xdr:col>0</xdr:col>
      <xdr:colOff>266700</xdr:colOff>
      <xdr:row>129</xdr:row>
      <xdr:rowOff>0</xdr:rowOff>
    </xdr:from>
    <xdr:to>
      <xdr:col>7</xdr:col>
      <xdr:colOff>0</xdr:colOff>
      <xdr:row>129</xdr:row>
      <xdr:rowOff>0</xdr:rowOff>
    </xdr:to>
    <xdr:sp>
      <xdr:nvSpPr>
        <xdr:cNvPr id="4" name="TextBox 4"/>
        <xdr:cNvSpPr txBox="1">
          <a:spLocks noChangeArrowheads="1"/>
        </xdr:cNvSpPr>
      </xdr:nvSpPr>
      <xdr:spPr>
        <a:xfrm>
          <a:off x="266700" y="20935950"/>
          <a:ext cx="44862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129</xdr:row>
      <xdr:rowOff>0</xdr:rowOff>
    </xdr:from>
    <xdr:to>
      <xdr:col>6</xdr:col>
      <xdr:colOff>847725</xdr:colOff>
      <xdr:row>129</xdr:row>
      <xdr:rowOff>0</xdr:rowOff>
    </xdr:to>
    <xdr:sp>
      <xdr:nvSpPr>
        <xdr:cNvPr id="5" name="TextBox 5"/>
        <xdr:cNvSpPr txBox="1">
          <a:spLocks noChangeArrowheads="1"/>
        </xdr:cNvSpPr>
      </xdr:nvSpPr>
      <xdr:spPr>
        <a:xfrm>
          <a:off x="285750" y="20935950"/>
          <a:ext cx="44672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266700</xdr:colOff>
      <xdr:row>131</xdr:row>
      <xdr:rowOff>114300</xdr:rowOff>
    </xdr:from>
    <xdr:to>
      <xdr:col>7</xdr:col>
      <xdr:colOff>838200</xdr:colOff>
      <xdr:row>134</xdr:row>
      <xdr:rowOff>0</xdr:rowOff>
    </xdr:to>
    <xdr:sp>
      <xdr:nvSpPr>
        <xdr:cNvPr id="6" name="TextBox 6"/>
        <xdr:cNvSpPr txBox="1">
          <a:spLocks noChangeArrowheads="1"/>
        </xdr:cNvSpPr>
      </xdr:nvSpPr>
      <xdr:spPr>
        <a:xfrm>
          <a:off x="266700" y="21374100"/>
          <a:ext cx="5324475" cy="371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purchases or disposals of quoted securities for the current quarter and financial year.</a:t>
          </a:r>
        </a:p>
      </xdr:txBody>
    </xdr:sp>
    <xdr:clientData/>
  </xdr:twoCellAnchor>
  <xdr:twoCellAnchor>
    <xdr:from>
      <xdr:col>0</xdr:col>
      <xdr:colOff>257175</xdr:colOff>
      <xdr:row>136</xdr:row>
      <xdr:rowOff>0</xdr:rowOff>
    </xdr:from>
    <xdr:to>
      <xdr:col>7</xdr:col>
      <xdr:colOff>0</xdr:colOff>
      <xdr:row>136</xdr:row>
      <xdr:rowOff>0</xdr:rowOff>
    </xdr:to>
    <xdr:sp>
      <xdr:nvSpPr>
        <xdr:cNvPr id="7" name="TextBox 7"/>
        <xdr:cNvSpPr txBox="1">
          <a:spLocks noChangeArrowheads="1"/>
        </xdr:cNvSpPr>
      </xdr:nvSpPr>
      <xdr:spPr>
        <a:xfrm>
          <a:off x="257175" y="22069425"/>
          <a:ext cx="44958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196</xdr:row>
      <xdr:rowOff>0</xdr:rowOff>
    </xdr:from>
    <xdr:to>
      <xdr:col>8</xdr:col>
      <xdr:colOff>0</xdr:colOff>
      <xdr:row>196</xdr:row>
      <xdr:rowOff>0</xdr:rowOff>
    </xdr:to>
    <xdr:sp>
      <xdr:nvSpPr>
        <xdr:cNvPr id="8" name="TextBox 8"/>
        <xdr:cNvSpPr txBox="1">
          <a:spLocks noChangeArrowheads="1"/>
        </xdr:cNvSpPr>
      </xdr:nvSpPr>
      <xdr:spPr>
        <a:xfrm>
          <a:off x="285750" y="31803975"/>
          <a:ext cx="53149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0</xdr:colOff>
      <xdr:row>179</xdr:row>
      <xdr:rowOff>9525</xdr:rowOff>
    </xdr:from>
    <xdr:to>
      <xdr:col>7</xdr:col>
      <xdr:colOff>838200</xdr:colOff>
      <xdr:row>181</xdr:row>
      <xdr:rowOff>28575</xdr:rowOff>
    </xdr:to>
    <xdr:sp>
      <xdr:nvSpPr>
        <xdr:cNvPr id="9" name="TextBox 9"/>
        <xdr:cNvSpPr txBox="1">
          <a:spLocks noChangeArrowheads="1"/>
        </xdr:cNvSpPr>
      </xdr:nvSpPr>
      <xdr:spPr>
        <a:xfrm>
          <a:off x="276225" y="29041725"/>
          <a:ext cx="5314950" cy="3429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borrowings (all denominated in Malaysian currency) as at 31 December 2002 are as follows:-</a:t>
          </a:r>
        </a:p>
      </xdr:txBody>
    </xdr:sp>
    <xdr:clientData/>
  </xdr:twoCellAnchor>
  <xdr:twoCellAnchor>
    <xdr:from>
      <xdr:col>1</xdr:col>
      <xdr:colOff>0</xdr:colOff>
      <xdr:row>198</xdr:row>
      <xdr:rowOff>133350</xdr:rowOff>
    </xdr:from>
    <xdr:to>
      <xdr:col>7</xdr:col>
      <xdr:colOff>819150</xdr:colOff>
      <xdr:row>200</xdr:row>
      <xdr:rowOff>66675</xdr:rowOff>
    </xdr:to>
    <xdr:sp>
      <xdr:nvSpPr>
        <xdr:cNvPr id="10" name="TextBox 10"/>
        <xdr:cNvSpPr txBox="1">
          <a:spLocks noChangeArrowheads="1"/>
        </xdr:cNvSpPr>
      </xdr:nvSpPr>
      <xdr:spPr>
        <a:xfrm>
          <a:off x="276225" y="32261175"/>
          <a:ext cx="5295900" cy="257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contingent liabilities as at date of this quarterly report.</a:t>
          </a:r>
        </a:p>
      </xdr:txBody>
    </xdr:sp>
    <xdr:clientData/>
  </xdr:twoCellAnchor>
  <xdr:twoCellAnchor>
    <xdr:from>
      <xdr:col>1</xdr:col>
      <xdr:colOff>0</xdr:colOff>
      <xdr:row>204</xdr:row>
      <xdr:rowOff>0</xdr:rowOff>
    </xdr:from>
    <xdr:to>
      <xdr:col>7</xdr:col>
      <xdr:colOff>838200</xdr:colOff>
      <xdr:row>206</xdr:row>
      <xdr:rowOff>0</xdr:rowOff>
    </xdr:to>
    <xdr:sp>
      <xdr:nvSpPr>
        <xdr:cNvPr id="11" name="TextBox 11"/>
        <xdr:cNvSpPr txBox="1">
          <a:spLocks noChangeArrowheads="1"/>
        </xdr:cNvSpPr>
      </xdr:nvSpPr>
      <xdr:spPr>
        <a:xfrm>
          <a:off x="276225" y="33099375"/>
          <a:ext cx="5314950"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financial instruments with off balance sheet risk as at the date of this quarterly report.</a:t>
          </a:r>
        </a:p>
      </xdr:txBody>
    </xdr:sp>
    <xdr:clientData/>
  </xdr:twoCellAnchor>
  <xdr:twoCellAnchor>
    <xdr:from>
      <xdr:col>1</xdr:col>
      <xdr:colOff>0</xdr:colOff>
      <xdr:row>210</xdr:row>
      <xdr:rowOff>9525</xdr:rowOff>
    </xdr:from>
    <xdr:to>
      <xdr:col>8</xdr:col>
      <xdr:colOff>9525</xdr:colOff>
      <xdr:row>211</xdr:row>
      <xdr:rowOff>114300</xdr:rowOff>
    </xdr:to>
    <xdr:sp>
      <xdr:nvSpPr>
        <xdr:cNvPr id="12" name="TextBox 12"/>
        <xdr:cNvSpPr txBox="1">
          <a:spLocks noChangeArrowheads="1"/>
        </xdr:cNvSpPr>
      </xdr:nvSpPr>
      <xdr:spPr>
        <a:xfrm>
          <a:off x="276225" y="34080450"/>
          <a:ext cx="53340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 There was no pending material litigation as at the date of this quarterly report.</a:t>
          </a:r>
        </a:p>
      </xdr:txBody>
    </xdr:sp>
    <xdr:clientData/>
  </xdr:twoCellAnchor>
  <xdr:twoCellAnchor>
    <xdr:from>
      <xdr:col>1</xdr:col>
      <xdr:colOff>0</xdr:colOff>
      <xdr:row>212</xdr:row>
      <xdr:rowOff>0</xdr:rowOff>
    </xdr:from>
    <xdr:to>
      <xdr:col>7</xdr:col>
      <xdr:colOff>0</xdr:colOff>
      <xdr:row>212</xdr:row>
      <xdr:rowOff>0</xdr:rowOff>
    </xdr:to>
    <xdr:sp>
      <xdr:nvSpPr>
        <xdr:cNvPr id="13" name="TextBox 13"/>
        <xdr:cNvSpPr txBox="1">
          <a:spLocks noChangeArrowheads="1"/>
        </xdr:cNvSpPr>
      </xdr:nvSpPr>
      <xdr:spPr>
        <a:xfrm>
          <a:off x="276225" y="34394775"/>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212</xdr:row>
      <xdr:rowOff>0</xdr:rowOff>
    </xdr:from>
    <xdr:to>
      <xdr:col>7</xdr:col>
      <xdr:colOff>28575</xdr:colOff>
      <xdr:row>212</xdr:row>
      <xdr:rowOff>0</xdr:rowOff>
    </xdr:to>
    <xdr:sp>
      <xdr:nvSpPr>
        <xdr:cNvPr id="14" name="TextBox 14"/>
        <xdr:cNvSpPr txBox="1">
          <a:spLocks noChangeArrowheads="1"/>
        </xdr:cNvSpPr>
      </xdr:nvSpPr>
      <xdr:spPr>
        <a:xfrm>
          <a:off x="276225" y="34394775"/>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212</xdr:row>
      <xdr:rowOff>0</xdr:rowOff>
    </xdr:from>
    <xdr:to>
      <xdr:col>6</xdr:col>
      <xdr:colOff>847725</xdr:colOff>
      <xdr:row>212</xdr:row>
      <xdr:rowOff>0</xdr:rowOff>
    </xdr:to>
    <xdr:sp>
      <xdr:nvSpPr>
        <xdr:cNvPr id="15" name="TextBox 15"/>
        <xdr:cNvSpPr txBox="1">
          <a:spLocks noChangeArrowheads="1"/>
        </xdr:cNvSpPr>
      </xdr:nvSpPr>
      <xdr:spPr>
        <a:xfrm>
          <a:off x="276225" y="34394775"/>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212</xdr:row>
      <xdr:rowOff>0</xdr:rowOff>
    </xdr:from>
    <xdr:to>
      <xdr:col>7</xdr:col>
      <xdr:colOff>0</xdr:colOff>
      <xdr:row>212</xdr:row>
      <xdr:rowOff>0</xdr:rowOff>
    </xdr:to>
    <xdr:sp>
      <xdr:nvSpPr>
        <xdr:cNvPr id="16" name="TextBox 16"/>
        <xdr:cNvSpPr txBox="1">
          <a:spLocks noChangeArrowheads="1"/>
        </xdr:cNvSpPr>
      </xdr:nvSpPr>
      <xdr:spPr>
        <a:xfrm>
          <a:off x="276225" y="34394775"/>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0</xdr:col>
      <xdr:colOff>266700</xdr:colOff>
      <xdr:row>126</xdr:row>
      <xdr:rowOff>9525</xdr:rowOff>
    </xdr:from>
    <xdr:to>
      <xdr:col>7</xdr:col>
      <xdr:colOff>819150</xdr:colOff>
      <xdr:row>128</xdr:row>
      <xdr:rowOff>38100</xdr:rowOff>
    </xdr:to>
    <xdr:sp>
      <xdr:nvSpPr>
        <xdr:cNvPr id="17" name="TextBox 17"/>
        <xdr:cNvSpPr txBox="1">
          <a:spLocks noChangeArrowheads="1"/>
        </xdr:cNvSpPr>
      </xdr:nvSpPr>
      <xdr:spPr>
        <a:xfrm>
          <a:off x="266700" y="20459700"/>
          <a:ext cx="5305425"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sale of unquoted investments or properties for the current quarter and financial year. </a:t>
          </a:r>
        </a:p>
      </xdr:txBody>
    </xdr:sp>
    <xdr:clientData/>
  </xdr:twoCellAnchor>
  <xdr:twoCellAnchor>
    <xdr:from>
      <xdr:col>1</xdr:col>
      <xdr:colOff>0</xdr:colOff>
      <xdr:row>212</xdr:row>
      <xdr:rowOff>0</xdr:rowOff>
    </xdr:from>
    <xdr:to>
      <xdr:col>7</xdr:col>
      <xdr:colOff>28575</xdr:colOff>
      <xdr:row>212</xdr:row>
      <xdr:rowOff>0</xdr:rowOff>
    </xdr:to>
    <xdr:sp>
      <xdr:nvSpPr>
        <xdr:cNvPr id="18" name="TextBox 18"/>
        <xdr:cNvSpPr txBox="1">
          <a:spLocks noChangeArrowheads="1"/>
        </xdr:cNvSpPr>
      </xdr:nvSpPr>
      <xdr:spPr>
        <a:xfrm>
          <a:off x="276225" y="34394775"/>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xdr:col>
      <xdr:colOff>0</xdr:colOff>
      <xdr:row>212</xdr:row>
      <xdr:rowOff>0</xdr:rowOff>
    </xdr:from>
    <xdr:to>
      <xdr:col>6</xdr:col>
      <xdr:colOff>847725</xdr:colOff>
      <xdr:row>212</xdr:row>
      <xdr:rowOff>0</xdr:rowOff>
    </xdr:to>
    <xdr:sp>
      <xdr:nvSpPr>
        <xdr:cNvPr id="19" name="TextBox 19"/>
        <xdr:cNvSpPr txBox="1">
          <a:spLocks noChangeArrowheads="1"/>
        </xdr:cNvSpPr>
      </xdr:nvSpPr>
      <xdr:spPr>
        <a:xfrm>
          <a:off x="276225" y="34394775"/>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212</xdr:row>
      <xdr:rowOff>0</xdr:rowOff>
    </xdr:from>
    <xdr:to>
      <xdr:col>7</xdr:col>
      <xdr:colOff>9525</xdr:colOff>
      <xdr:row>212</xdr:row>
      <xdr:rowOff>0</xdr:rowOff>
    </xdr:to>
    <xdr:sp>
      <xdr:nvSpPr>
        <xdr:cNvPr id="20" name="TextBox 20"/>
        <xdr:cNvSpPr txBox="1">
          <a:spLocks noChangeArrowheads="1"/>
        </xdr:cNvSpPr>
      </xdr:nvSpPr>
      <xdr:spPr>
        <a:xfrm>
          <a:off x="276225" y="34394775"/>
          <a:ext cx="44862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As at 23 May 2002, there were cost saving of  RM10,000 each arising from  purchase of machinery and listing expenses. The unutilised balance were used as working capital for the Group.</a:t>
          </a:r>
        </a:p>
      </xdr:txBody>
    </xdr:sp>
    <xdr:clientData/>
  </xdr:twoCellAnchor>
  <xdr:twoCellAnchor>
    <xdr:from>
      <xdr:col>0</xdr:col>
      <xdr:colOff>238125</xdr:colOff>
      <xdr:row>33</xdr:row>
      <xdr:rowOff>0</xdr:rowOff>
    </xdr:from>
    <xdr:to>
      <xdr:col>7</xdr:col>
      <xdr:colOff>790575</xdr:colOff>
      <xdr:row>34</xdr:row>
      <xdr:rowOff>76200</xdr:rowOff>
    </xdr:to>
    <xdr:sp>
      <xdr:nvSpPr>
        <xdr:cNvPr id="21" name="TextBox 21"/>
        <xdr:cNvSpPr txBox="1">
          <a:spLocks noChangeArrowheads="1"/>
        </xdr:cNvSpPr>
      </xdr:nvSpPr>
      <xdr:spPr>
        <a:xfrm>
          <a:off x="238125" y="5381625"/>
          <a:ext cx="5305425" cy="2381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are no material changes in the estimates used for the preparation of interim financial report.</a:t>
          </a:r>
        </a:p>
      </xdr:txBody>
    </xdr:sp>
    <xdr:clientData/>
  </xdr:twoCellAnchor>
  <xdr:twoCellAnchor>
    <xdr:from>
      <xdr:col>2</xdr:col>
      <xdr:colOff>28575</xdr:colOff>
      <xdr:row>140</xdr:row>
      <xdr:rowOff>9525</xdr:rowOff>
    </xdr:from>
    <xdr:to>
      <xdr:col>7</xdr:col>
      <xdr:colOff>828675</xdr:colOff>
      <xdr:row>144</xdr:row>
      <xdr:rowOff>76200</xdr:rowOff>
    </xdr:to>
    <xdr:sp>
      <xdr:nvSpPr>
        <xdr:cNvPr id="22" name="TextBox 22"/>
        <xdr:cNvSpPr txBox="1">
          <a:spLocks noChangeArrowheads="1"/>
        </xdr:cNvSpPr>
      </xdr:nvSpPr>
      <xdr:spPr>
        <a:xfrm>
          <a:off x="504825" y="22726650"/>
          <a:ext cx="5076825" cy="714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145</xdr:row>
      <xdr:rowOff>9525</xdr:rowOff>
    </xdr:from>
    <xdr:to>
      <xdr:col>8</xdr:col>
      <xdr:colOff>0</xdr:colOff>
      <xdr:row>148</xdr:row>
      <xdr:rowOff>104775</xdr:rowOff>
    </xdr:to>
    <xdr:sp>
      <xdr:nvSpPr>
        <xdr:cNvPr id="23" name="TextBox 23"/>
        <xdr:cNvSpPr txBox="1">
          <a:spLocks noChangeArrowheads="1"/>
        </xdr:cNvSpPr>
      </xdr:nvSpPr>
      <xdr:spPr>
        <a:xfrm>
          <a:off x="504825" y="23536275"/>
          <a:ext cx="5095875" cy="5810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149</xdr:row>
      <xdr:rowOff>9525</xdr:rowOff>
    </xdr:from>
    <xdr:to>
      <xdr:col>7</xdr:col>
      <xdr:colOff>838200</xdr:colOff>
      <xdr:row>153</xdr:row>
      <xdr:rowOff>57150</xdr:rowOff>
    </xdr:to>
    <xdr:sp>
      <xdr:nvSpPr>
        <xdr:cNvPr id="24" name="TextBox 24"/>
        <xdr:cNvSpPr txBox="1">
          <a:spLocks noChangeArrowheads="1"/>
        </xdr:cNvSpPr>
      </xdr:nvSpPr>
      <xdr:spPr>
        <a:xfrm>
          <a:off x="504825" y="24183975"/>
          <a:ext cx="5086350" cy="695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9525</xdr:colOff>
      <xdr:row>154</xdr:row>
      <xdr:rowOff>142875</xdr:rowOff>
    </xdr:from>
    <xdr:to>
      <xdr:col>7</xdr:col>
      <xdr:colOff>828675</xdr:colOff>
      <xdr:row>168</xdr:row>
      <xdr:rowOff>152400</xdr:rowOff>
    </xdr:to>
    <xdr:sp>
      <xdr:nvSpPr>
        <xdr:cNvPr id="25" name="TextBox 25"/>
        <xdr:cNvSpPr txBox="1">
          <a:spLocks noChangeArrowheads="1"/>
        </xdr:cNvSpPr>
      </xdr:nvSpPr>
      <xdr:spPr>
        <a:xfrm>
          <a:off x="285750" y="25126950"/>
          <a:ext cx="5295900" cy="2276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K&amp;N Kenanga Berhad as advisor for  the above  proposals. 
The Securities Commision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a:t>
          </a:r>
        </a:p>
      </xdr:txBody>
    </xdr:sp>
    <xdr:clientData/>
  </xdr:twoCellAnchor>
  <xdr:twoCellAnchor>
    <xdr:from>
      <xdr:col>1</xdr:col>
      <xdr:colOff>0</xdr:colOff>
      <xdr:row>23</xdr:row>
      <xdr:rowOff>28575</xdr:rowOff>
    </xdr:from>
    <xdr:to>
      <xdr:col>7</xdr:col>
      <xdr:colOff>819150</xdr:colOff>
      <xdr:row>25</xdr:row>
      <xdr:rowOff>0</xdr:rowOff>
    </xdr:to>
    <xdr:sp>
      <xdr:nvSpPr>
        <xdr:cNvPr id="26" name="TextBox 26"/>
        <xdr:cNvSpPr txBox="1">
          <a:spLocks noChangeArrowheads="1"/>
        </xdr:cNvSpPr>
      </xdr:nvSpPr>
      <xdr:spPr>
        <a:xfrm>
          <a:off x="276225" y="3790950"/>
          <a:ext cx="529590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Festive seasons have a favorable effect on the operations of the Group.</a:t>
          </a:r>
        </a:p>
      </xdr:txBody>
    </xdr:sp>
    <xdr:clientData/>
  </xdr:twoCellAnchor>
  <xdr:twoCellAnchor>
    <xdr:from>
      <xdr:col>1</xdr:col>
      <xdr:colOff>0</xdr:colOff>
      <xdr:row>28</xdr:row>
      <xdr:rowOff>28575</xdr:rowOff>
    </xdr:from>
    <xdr:to>
      <xdr:col>7</xdr:col>
      <xdr:colOff>828675</xdr:colOff>
      <xdr:row>30</xdr:row>
      <xdr:rowOff>0</xdr:rowOff>
    </xdr:to>
    <xdr:sp>
      <xdr:nvSpPr>
        <xdr:cNvPr id="27" name="TextBox 27"/>
        <xdr:cNvSpPr txBox="1">
          <a:spLocks noChangeArrowheads="1"/>
        </xdr:cNvSpPr>
      </xdr:nvSpPr>
      <xdr:spPr>
        <a:xfrm>
          <a:off x="276225" y="4600575"/>
          <a:ext cx="5305425"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are no extraordinary items for the current interim period and the financial year.</a:t>
          </a:r>
        </a:p>
      </xdr:txBody>
    </xdr:sp>
    <xdr:clientData/>
  </xdr:twoCellAnchor>
  <xdr:twoCellAnchor>
    <xdr:from>
      <xdr:col>1</xdr:col>
      <xdr:colOff>0</xdr:colOff>
      <xdr:row>41</xdr:row>
      <xdr:rowOff>142875</xdr:rowOff>
    </xdr:from>
    <xdr:to>
      <xdr:col>7</xdr:col>
      <xdr:colOff>828675</xdr:colOff>
      <xdr:row>46</xdr:row>
      <xdr:rowOff>9525</xdr:rowOff>
    </xdr:to>
    <xdr:sp>
      <xdr:nvSpPr>
        <xdr:cNvPr id="28" name="TextBox 28"/>
        <xdr:cNvSpPr txBox="1">
          <a:spLocks noChangeArrowheads="1"/>
        </xdr:cNvSpPr>
      </xdr:nvSpPr>
      <xdr:spPr>
        <a:xfrm>
          <a:off x="276225" y="6819900"/>
          <a:ext cx="5305425" cy="676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year ended 31 December 2002, the Board of Directors has recommended a first and final dividend of 5% less tax at 28 % on the enlarge share capital of 63,000,000 ordinary shares, amounting to RM2,268,000 subject to the shareholders' approval at the forthcoming Annual General Meeting. </a:t>
          </a:r>
        </a:p>
      </xdr:txBody>
    </xdr:sp>
    <xdr:clientData/>
  </xdr:twoCellAnchor>
  <xdr:twoCellAnchor>
    <xdr:from>
      <xdr:col>1</xdr:col>
      <xdr:colOff>0</xdr:colOff>
      <xdr:row>49</xdr:row>
      <xdr:rowOff>9525</xdr:rowOff>
    </xdr:from>
    <xdr:to>
      <xdr:col>7</xdr:col>
      <xdr:colOff>838200</xdr:colOff>
      <xdr:row>51</xdr:row>
      <xdr:rowOff>104775</xdr:rowOff>
    </xdr:to>
    <xdr:sp>
      <xdr:nvSpPr>
        <xdr:cNvPr id="29" name="TextBox 29"/>
        <xdr:cNvSpPr txBox="1">
          <a:spLocks noChangeArrowheads="1"/>
        </xdr:cNvSpPr>
      </xdr:nvSpPr>
      <xdr:spPr>
        <a:xfrm>
          <a:off x="276225" y="7981950"/>
          <a:ext cx="5314950"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9525</xdr:colOff>
      <xdr:row>60</xdr:row>
      <xdr:rowOff>0</xdr:rowOff>
    </xdr:from>
    <xdr:to>
      <xdr:col>7</xdr:col>
      <xdr:colOff>828675</xdr:colOff>
      <xdr:row>61</xdr:row>
      <xdr:rowOff>104775</xdr:rowOff>
    </xdr:to>
    <xdr:sp>
      <xdr:nvSpPr>
        <xdr:cNvPr id="30" name="TextBox 30"/>
        <xdr:cNvSpPr txBox="1">
          <a:spLocks noChangeArrowheads="1"/>
        </xdr:cNvSpPr>
      </xdr:nvSpPr>
      <xdr:spPr>
        <a:xfrm>
          <a:off x="285750" y="9753600"/>
          <a:ext cx="52959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000000"/>
              </a:solidFill>
            </a:rPr>
            <a:t>There were no subsequent material events as at date of this quarterly report.</a:t>
          </a:r>
        </a:p>
      </xdr:txBody>
    </xdr:sp>
    <xdr:clientData/>
  </xdr:twoCellAnchor>
  <xdr:twoCellAnchor>
    <xdr:from>
      <xdr:col>0</xdr:col>
      <xdr:colOff>257175</xdr:colOff>
      <xdr:row>65</xdr:row>
      <xdr:rowOff>19050</xdr:rowOff>
    </xdr:from>
    <xdr:to>
      <xdr:col>7</xdr:col>
      <xdr:colOff>838200</xdr:colOff>
      <xdr:row>66</xdr:row>
      <xdr:rowOff>76200</xdr:rowOff>
    </xdr:to>
    <xdr:sp>
      <xdr:nvSpPr>
        <xdr:cNvPr id="31" name="TextBox 31"/>
        <xdr:cNvSpPr txBox="1">
          <a:spLocks noChangeArrowheads="1"/>
        </xdr:cNvSpPr>
      </xdr:nvSpPr>
      <xdr:spPr>
        <a:xfrm>
          <a:off x="257175" y="10582275"/>
          <a:ext cx="5334000" cy="2190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a:t>
          </a:r>
        </a:p>
      </xdr:txBody>
    </xdr:sp>
    <xdr:clientData/>
  </xdr:twoCellAnchor>
  <xdr:twoCellAnchor>
    <xdr:from>
      <xdr:col>1</xdr:col>
      <xdr:colOff>0</xdr:colOff>
      <xdr:row>69</xdr:row>
      <xdr:rowOff>133350</xdr:rowOff>
    </xdr:from>
    <xdr:to>
      <xdr:col>7</xdr:col>
      <xdr:colOff>819150</xdr:colOff>
      <xdr:row>71</xdr:row>
      <xdr:rowOff>66675</xdr:rowOff>
    </xdr:to>
    <xdr:sp>
      <xdr:nvSpPr>
        <xdr:cNvPr id="32" name="TextBox 32"/>
        <xdr:cNvSpPr txBox="1">
          <a:spLocks noChangeArrowheads="1"/>
        </xdr:cNvSpPr>
      </xdr:nvSpPr>
      <xdr:spPr>
        <a:xfrm>
          <a:off x="276225" y="11344275"/>
          <a:ext cx="5295900" cy="257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contingent liabilities as at date of this quarterly report.</a:t>
          </a:r>
        </a:p>
      </xdr:txBody>
    </xdr:sp>
    <xdr:clientData/>
  </xdr:twoCellAnchor>
  <xdr:twoCellAnchor>
    <xdr:from>
      <xdr:col>1</xdr:col>
      <xdr:colOff>0</xdr:colOff>
      <xdr:row>75</xdr:row>
      <xdr:rowOff>9525</xdr:rowOff>
    </xdr:from>
    <xdr:to>
      <xdr:col>7</xdr:col>
      <xdr:colOff>828675</xdr:colOff>
      <xdr:row>78</xdr:row>
      <xdr:rowOff>38100</xdr:rowOff>
    </xdr:to>
    <xdr:sp>
      <xdr:nvSpPr>
        <xdr:cNvPr id="33" name="TextBox 33"/>
        <xdr:cNvSpPr txBox="1">
          <a:spLocks noChangeArrowheads="1"/>
        </xdr:cNvSpPr>
      </xdr:nvSpPr>
      <xdr:spPr>
        <a:xfrm>
          <a:off x="276225" y="12192000"/>
          <a:ext cx="5305425" cy="514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year ended 31 December 2002, the Group registered a revenue of RM102.3 million as compared to RM83.0 million in the previous financial year ended 31 December 2001. Profit Before Tax increased by RM3.1 million to RM17.1 million.</a:t>
          </a:r>
        </a:p>
      </xdr:txBody>
    </xdr:sp>
    <xdr:clientData/>
  </xdr:twoCellAnchor>
  <xdr:twoCellAnchor>
    <xdr:from>
      <xdr:col>1</xdr:col>
      <xdr:colOff>0</xdr:colOff>
      <xdr:row>82</xdr:row>
      <xdr:rowOff>9525</xdr:rowOff>
    </xdr:from>
    <xdr:to>
      <xdr:col>7</xdr:col>
      <xdr:colOff>828675</xdr:colOff>
      <xdr:row>87</xdr:row>
      <xdr:rowOff>85725</xdr:rowOff>
    </xdr:to>
    <xdr:sp>
      <xdr:nvSpPr>
        <xdr:cNvPr id="34" name="TextBox 34"/>
        <xdr:cNvSpPr txBox="1">
          <a:spLocks noChangeArrowheads="1"/>
        </xdr:cNvSpPr>
      </xdr:nvSpPr>
      <xdr:spPr>
        <a:xfrm>
          <a:off x="276225" y="13325475"/>
          <a:ext cx="5305425" cy="8858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000000"/>
              </a:solidFill>
            </a:rPr>
            <a:t>In the fourth quarter of year 2002, the Group registered a revenue of RM30.6 million and PBT of RM5.7 million.  In the preceding quarter, the Group registered a turnover of RM23.6 million  and PBT of RM4.0 million. The increase in turnover in current quarter mainly due to festive seasons and the Mega Sales Carnival through out the month of December. Profit Before Tax increased by RM1.7 million from previous quarter.</a:t>
          </a:r>
        </a:p>
      </xdr:txBody>
    </xdr:sp>
    <xdr:clientData/>
  </xdr:twoCellAnchor>
  <xdr:twoCellAnchor>
    <xdr:from>
      <xdr:col>1</xdr:col>
      <xdr:colOff>0</xdr:colOff>
      <xdr:row>91</xdr:row>
      <xdr:rowOff>9525</xdr:rowOff>
    </xdr:from>
    <xdr:to>
      <xdr:col>8</xdr:col>
      <xdr:colOff>0</xdr:colOff>
      <xdr:row>93</xdr:row>
      <xdr:rowOff>19050</xdr:rowOff>
    </xdr:to>
    <xdr:sp>
      <xdr:nvSpPr>
        <xdr:cNvPr id="35" name="TextBox 35"/>
        <xdr:cNvSpPr txBox="1">
          <a:spLocks noChangeArrowheads="1"/>
        </xdr:cNvSpPr>
      </xdr:nvSpPr>
      <xdr:spPr>
        <a:xfrm>
          <a:off x="276225" y="14782800"/>
          <a:ext cx="5324475" cy="333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Board will place strong emphasis on marketing and sales strategy to increase the Group's market share in the industry.</a:t>
          </a:r>
        </a:p>
      </xdr:txBody>
    </xdr:sp>
    <xdr:clientData/>
  </xdr:twoCellAnchor>
  <xdr:twoCellAnchor>
    <xdr:from>
      <xdr:col>1</xdr:col>
      <xdr:colOff>0</xdr:colOff>
      <xdr:row>97</xdr:row>
      <xdr:rowOff>9525</xdr:rowOff>
    </xdr:from>
    <xdr:to>
      <xdr:col>7</xdr:col>
      <xdr:colOff>828675</xdr:colOff>
      <xdr:row>98</xdr:row>
      <xdr:rowOff>152400</xdr:rowOff>
    </xdr:to>
    <xdr:sp>
      <xdr:nvSpPr>
        <xdr:cNvPr id="36" name="TextBox 36"/>
        <xdr:cNvSpPr txBox="1">
          <a:spLocks noChangeArrowheads="1"/>
        </xdr:cNvSpPr>
      </xdr:nvSpPr>
      <xdr:spPr>
        <a:xfrm>
          <a:off x="276225" y="15754350"/>
          <a:ext cx="5305425" cy="3048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 has not provided any profit forecast or profit guarantee in a public document.</a:t>
          </a:r>
        </a:p>
      </xdr:txBody>
    </xdr:sp>
    <xdr:clientData/>
  </xdr:twoCellAnchor>
  <xdr:twoCellAnchor>
    <xdr:from>
      <xdr:col>1</xdr:col>
      <xdr:colOff>0</xdr:colOff>
      <xdr:row>170</xdr:row>
      <xdr:rowOff>9525</xdr:rowOff>
    </xdr:from>
    <xdr:to>
      <xdr:col>7</xdr:col>
      <xdr:colOff>838200</xdr:colOff>
      <xdr:row>174</xdr:row>
      <xdr:rowOff>66675</xdr:rowOff>
    </xdr:to>
    <xdr:sp>
      <xdr:nvSpPr>
        <xdr:cNvPr id="37" name="TextBox 37"/>
        <xdr:cNvSpPr txBox="1">
          <a:spLocks noChangeArrowheads="1"/>
        </xdr:cNvSpPr>
      </xdr:nvSpPr>
      <xdr:spPr>
        <a:xfrm>
          <a:off x="276225" y="27584400"/>
          <a:ext cx="5314950" cy="704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On 23 January 2003, the Company has announced that the Entitlement date is at 5.00pm on 20 February 2003, of which  21,000,000 new ordinary shares of RM1.00 each to be issued and credited as fully paid-up on the basis of one new ordinary share for every two existing shares held.
</a:t>
          </a:r>
        </a:p>
      </xdr:txBody>
    </xdr:sp>
    <xdr:clientData/>
  </xdr:twoCellAnchor>
  <xdr:twoCellAnchor>
    <xdr:from>
      <xdr:col>1</xdr:col>
      <xdr:colOff>9525</xdr:colOff>
      <xdr:row>38</xdr:row>
      <xdr:rowOff>19050</xdr:rowOff>
    </xdr:from>
    <xdr:to>
      <xdr:col>7</xdr:col>
      <xdr:colOff>838200</xdr:colOff>
      <xdr:row>40</xdr:row>
      <xdr:rowOff>76200</xdr:rowOff>
    </xdr:to>
    <xdr:sp>
      <xdr:nvSpPr>
        <xdr:cNvPr id="38" name="TextBox 38"/>
        <xdr:cNvSpPr txBox="1">
          <a:spLocks noChangeArrowheads="1"/>
        </xdr:cNvSpPr>
      </xdr:nvSpPr>
      <xdr:spPr>
        <a:xfrm>
          <a:off x="285750" y="6210300"/>
          <a:ext cx="5305425" cy="3810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During the year, the Company has paid a final dividend of 5% less tax at 28% amounted to RM1,512,000 in respect of financial year ended 31 December 2001.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27</xdr:row>
      <xdr:rowOff>0</xdr:rowOff>
    </xdr:from>
    <xdr:to>
      <xdr:col>8</xdr:col>
      <xdr:colOff>942975</xdr:colOff>
      <xdr:row>32</xdr:row>
      <xdr:rowOff>133350</xdr:rowOff>
    </xdr:to>
    <xdr:sp>
      <xdr:nvSpPr>
        <xdr:cNvPr id="1" name="TextBox 1"/>
        <xdr:cNvSpPr txBox="1">
          <a:spLocks noChangeArrowheads="1"/>
        </xdr:cNvSpPr>
      </xdr:nvSpPr>
      <xdr:spPr>
        <a:xfrm>
          <a:off x="123825" y="4829175"/>
          <a:ext cx="681037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180975</xdr:rowOff>
    </xdr:from>
    <xdr:to>
      <xdr:col>4</xdr:col>
      <xdr:colOff>1038225</xdr:colOff>
      <xdr:row>64</xdr:row>
      <xdr:rowOff>95250</xdr:rowOff>
    </xdr:to>
    <xdr:sp>
      <xdr:nvSpPr>
        <xdr:cNvPr id="1" name="TextBox 1"/>
        <xdr:cNvSpPr txBox="1">
          <a:spLocks noChangeArrowheads="1"/>
        </xdr:cNvSpPr>
      </xdr:nvSpPr>
      <xdr:spPr>
        <a:xfrm>
          <a:off x="9525" y="11830050"/>
          <a:ext cx="6172200" cy="485775"/>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conjuction with the Annual Financial Report for the year ended 31 December 2001)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123825</xdr:rowOff>
    </xdr:from>
    <xdr:to>
      <xdr:col>8</xdr:col>
      <xdr:colOff>104775</xdr:colOff>
      <xdr:row>60</xdr:row>
      <xdr:rowOff>0</xdr:rowOff>
    </xdr:to>
    <xdr:sp>
      <xdr:nvSpPr>
        <xdr:cNvPr id="1" name="TextBox 1"/>
        <xdr:cNvSpPr txBox="1">
          <a:spLocks noChangeArrowheads="1"/>
        </xdr:cNvSpPr>
      </xdr:nvSpPr>
      <xdr:spPr>
        <a:xfrm>
          <a:off x="0" y="11049000"/>
          <a:ext cx="8067675"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2001)</a:t>
          </a:r>
        </a:p>
      </xdr:txBody>
    </xdr:sp>
    <xdr:clientData/>
  </xdr:twoCellAnchor>
  <xdr:twoCellAnchor>
    <xdr:from>
      <xdr:col>0</xdr:col>
      <xdr:colOff>9525</xdr:colOff>
      <xdr:row>44</xdr:row>
      <xdr:rowOff>85725</xdr:rowOff>
    </xdr:from>
    <xdr:to>
      <xdr:col>1</xdr:col>
      <xdr:colOff>28575</xdr:colOff>
      <xdr:row>55</xdr:row>
      <xdr:rowOff>171450</xdr:rowOff>
    </xdr:to>
    <xdr:sp>
      <xdr:nvSpPr>
        <xdr:cNvPr id="2" name="TextBox 2"/>
        <xdr:cNvSpPr txBox="1">
          <a:spLocks noChangeArrowheads="1"/>
        </xdr:cNvSpPr>
      </xdr:nvSpPr>
      <xdr:spPr>
        <a:xfrm>
          <a:off x="9525" y="8534400"/>
          <a:ext cx="2371725" cy="2181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Times New Roman"/>
              <a:ea typeface="Times New Roman"/>
              <a:cs typeface="Times New Roman"/>
            </a:rPr>
            <a:t>The basic EPS are calculated based on the profit after tax and minority interest over the weighted average number of ordinary shares of RM1 each issued by the Company. 
The diluted EPS are calculated based on the profit after tax and minority interest over 63,000,000 ordinary shares on the assumption that the bonus issue is completed at the begining of the year.
</a:t>
          </a:r>
          <a:r>
            <a:rPr lang="en-US" cap="none" sz="1000" b="0"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67</xdr:row>
      <xdr:rowOff>19050</xdr:rowOff>
    </xdr:from>
    <xdr:to>
      <xdr:col>10</xdr:col>
      <xdr:colOff>266700</xdr:colOff>
      <xdr:row>69</xdr:row>
      <xdr:rowOff>47625</xdr:rowOff>
    </xdr:to>
    <xdr:sp>
      <xdr:nvSpPr>
        <xdr:cNvPr id="1" name="TextBox 1"/>
        <xdr:cNvSpPr txBox="1">
          <a:spLocks noChangeArrowheads="1"/>
        </xdr:cNvSpPr>
      </xdr:nvSpPr>
      <xdr:spPr>
        <a:xfrm>
          <a:off x="123825" y="12792075"/>
          <a:ext cx="6248400"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2"/>
  <sheetViews>
    <sheetView tabSelected="1" zoomScale="95" zoomScaleNormal="95" workbookViewId="0" topLeftCell="A226">
      <selection activeCell="F244" sqref="F244"/>
    </sheetView>
  </sheetViews>
  <sheetFormatPr defaultColWidth="9.140625" defaultRowHeight="12.75"/>
  <cols>
    <col min="1" max="1" width="4.140625" style="57" customWidth="1"/>
    <col min="2" max="2" width="3.00390625" style="57" customWidth="1"/>
    <col min="3" max="3" width="1.421875" style="57" customWidth="1"/>
    <col min="4" max="4" width="24.57421875" style="57" customWidth="1"/>
    <col min="5" max="8" width="12.7109375" style="57" customWidth="1"/>
    <col min="9" max="16384" width="9.140625" style="1" customWidth="1"/>
  </cols>
  <sheetData>
    <row r="1" spans="1:8" ht="12.75">
      <c r="A1" s="247"/>
      <c r="B1" s="247"/>
      <c r="C1" s="247"/>
      <c r="D1" s="247"/>
      <c r="E1" s="247"/>
      <c r="F1" s="247"/>
      <c r="G1" s="247"/>
      <c r="H1" s="247"/>
    </row>
    <row r="2" spans="1:8" ht="12.75">
      <c r="A2" s="187" t="s">
        <v>110</v>
      </c>
      <c r="B2" s="187"/>
      <c r="C2" s="187"/>
      <c r="D2" s="187"/>
      <c r="E2" s="187"/>
      <c r="F2" s="187"/>
      <c r="G2" s="187"/>
      <c r="H2" s="187"/>
    </row>
    <row r="3" spans="1:8" ht="15">
      <c r="A3" s="188"/>
      <c r="B3" s="188"/>
      <c r="C3" s="188"/>
      <c r="D3" s="188"/>
      <c r="E3" s="188"/>
      <c r="F3" s="188"/>
      <c r="G3" s="188"/>
      <c r="H3" s="188"/>
    </row>
    <row r="5" spans="1:3" ht="12.75">
      <c r="A5" s="189" t="s">
        <v>111</v>
      </c>
      <c r="B5" s="190" t="s">
        <v>112</v>
      </c>
      <c r="C5" s="190"/>
    </row>
    <row r="6" spans="1:3" ht="12.75">
      <c r="A6" s="189"/>
      <c r="B6" s="190"/>
      <c r="C6" s="190"/>
    </row>
    <row r="7" spans="1:3" ht="12.75">
      <c r="A7" s="189"/>
      <c r="B7" s="190"/>
      <c r="C7" s="190"/>
    </row>
    <row r="8" spans="1:3" ht="12.75">
      <c r="A8" s="189"/>
      <c r="B8" s="190"/>
      <c r="C8" s="190"/>
    </row>
    <row r="9" spans="1:3" ht="12.75">
      <c r="A9" s="189"/>
      <c r="B9" s="190"/>
      <c r="C9" s="190"/>
    </row>
    <row r="10" spans="1:3" ht="12.75">
      <c r="A10" s="189"/>
      <c r="B10" s="190"/>
      <c r="C10" s="190"/>
    </row>
    <row r="11" spans="1:3" ht="12.75">
      <c r="A11" s="189"/>
      <c r="B11" s="190"/>
      <c r="C11" s="190"/>
    </row>
    <row r="12" spans="1:3" ht="12.75">
      <c r="A12" s="189"/>
      <c r="B12" s="190"/>
      <c r="C12" s="190"/>
    </row>
    <row r="13" spans="1:3" ht="12.75">
      <c r="A13" s="189"/>
      <c r="B13" s="190"/>
      <c r="C13" s="190"/>
    </row>
    <row r="14" spans="1:3" ht="12.75">
      <c r="A14" s="189"/>
      <c r="B14" s="190"/>
      <c r="C14" s="190"/>
    </row>
    <row r="15" spans="1:3" ht="12.75">
      <c r="A15" s="189"/>
      <c r="B15" s="190"/>
      <c r="C15" s="190"/>
    </row>
    <row r="16" spans="1:3" ht="13.5" customHeight="1">
      <c r="A16" s="189" t="s">
        <v>113</v>
      </c>
      <c r="B16" s="190" t="s">
        <v>114</v>
      </c>
      <c r="C16" s="190"/>
    </row>
    <row r="17" spans="1:3" ht="12.75">
      <c r="A17" s="189"/>
      <c r="B17" s="190"/>
      <c r="C17" s="190"/>
    </row>
    <row r="18" spans="1:3" ht="12.75">
      <c r="A18" s="189"/>
      <c r="B18" s="190"/>
      <c r="C18" s="190"/>
    </row>
    <row r="19" spans="1:3" ht="12.75">
      <c r="A19" s="189"/>
      <c r="B19" s="190"/>
      <c r="C19" s="190"/>
    </row>
    <row r="20" spans="1:3" ht="12.75">
      <c r="A20" s="189"/>
      <c r="B20" s="190"/>
      <c r="C20" s="190"/>
    </row>
    <row r="21" spans="1:3" ht="12.75">
      <c r="A21" s="189"/>
      <c r="B21" s="190"/>
      <c r="C21" s="190"/>
    </row>
    <row r="22" spans="1:5" ht="12.75">
      <c r="A22" s="189" t="s">
        <v>115</v>
      </c>
      <c r="B22" s="190" t="s">
        <v>116</v>
      </c>
      <c r="C22" s="190"/>
      <c r="E22" s="1"/>
    </row>
    <row r="23" spans="1:3" ht="12.75">
      <c r="A23" s="189"/>
      <c r="B23" s="190"/>
      <c r="C23" s="190"/>
    </row>
    <row r="24" spans="1:3" ht="12.75">
      <c r="A24" s="189"/>
      <c r="B24" s="190"/>
      <c r="C24" s="190"/>
    </row>
    <row r="25" spans="1:3" ht="12.75">
      <c r="A25" s="189"/>
      <c r="B25" s="190"/>
      <c r="C25" s="190"/>
    </row>
    <row r="26" spans="1:3" ht="12.75">
      <c r="A26" s="189"/>
      <c r="B26" s="190"/>
      <c r="C26" s="190"/>
    </row>
    <row r="27" spans="1:3" ht="12.75">
      <c r="A27" s="189" t="s">
        <v>117</v>
      </c>
      <c r="B27" s="190" t="s">
        <v>118</v>
      </c>
      <c r="C27" s="190"/>
    </row>
    <row r="28" spans="1:3" ht="12.75">
      <c r="A28" s="189"/>
      <c r="B28" s="190"/>
      <c r="C28" s="190"/>
    </row>
    <row r="29" spans="1:3" ht="12.75">
      <c r="A29" s="189"/>
      <c r="B29" s="190"/>
      <c r="C29" s="190"/>
    </row>
    <row r="30" spans="1:3" ht="12.75">
      <c r="A30" s="189"/>
      <c r="B30" s="190"/>
      <c r="C30" s="190"/>
    </row>
    <row r="31" spans="1:3" ht="12.75">
      <c r="A31" s="189"/>
      <c r="C31" s="190"/>
    </row>
    <row r="32" spans="1:3" ht="12.75">
      <c r="A32" s="191" t="s">
        <v>119</v>
      </c>
      <c r="B32" s="190" t="s">
        <v>120</v>
      </c>
      <c r="C32" s="190"/>
    </row>
    <row r="33" spans="1:3" ht="12.75">
      <c r="A33" s="189"/>
      <c r="B33" s="190"/>
      <c r="C33" s="190"/>
    </row>
    <row r="34" spans="1:3" ht="12.75">
      <c r="A34" s="189"/>
      <c r="B34" s="190"/>
      <c r="C34" s="190"/>
    </row>
    <row r="35" spans="1:3" ht="12.75">
      <c r="A35" s="189"/>
      <c r="B35" s="190"/>
      <c r="C35" s="190"/>
    </row>
    <row r="36" spans="1:3" ht="12.75">
      <c r="A36" s="189"/>
      <c r="B36" s="190"/>
      <c r="C36" s="190"/>
    </row>
    <row r="37" spans="1:5" ht="12.75">
      <c r="A37" s="191" t="s">
        <v>121</v>
      </c>
      <c r="B37" s="190" t="s">
        <v>122</v>
      </c>
      <c r="C37" s="190"/>
      <c r="E37" s="192"/>
    </row>
    <row r="38" spans="2:5" ht="12.75">
      <c r="B38" s="190"/>
      <c r="C38" s="190"/>
      <c r="E38" s="192"/>
    </row>
    <row r="39" spans="2:5" ht="12.75">
      <c r="B39" s="190"/>
      <c r="C39" s="190"/>
      <c r="E39" s="192"/>
    </row>
    <row r="40" spans="1:3" ht="12.75">
      <c r="A40" s="189"/>
      <c r="B40" s="190"/>
      <c r="C40" s="190"/>
    </row>
    <row r="41" spans="1:3" ht="12.75">
      <c r="A41" s="189"/>
      <c r="B41" s="190"/>
      <c r="C41" s="190"/>
    </row>
    <row r="42" spans="1:3" ht="12.75">
      <c r="A42" s="189"/>
      <c r="B42" s="190"/>
      <c r="C42" s="190"/>
    </row>
    <row r="43" spans="1:3" ht="12.75">
      <c r="A43" s="189"/>
      <c r="B43" s="190"/>
      <c r="C43" s="190"/>
    </row>
    <row r="44" spans="1:3" ht="12.75">
      <c r="A44" s="189"/>
      <c r="B44" s="190"/>
      <c r="C44" s="190"/>
    </row>
    <row r="45" spans="1:3" ht="12.75">
      <c r="A45" s="189"/>
      <c r="B45" s="190"/>
      <c r="C45" s="190"/>
    </row>
    <row r="46" spans="1:3" ht="12.75">
      <c r="A46" s="189"/>
      <c r="B46" s="190"/>
      <c r="C46" s="190"/>
    </row>
    <row r="47" ht="12.75">
      <c r="A47" s="193"/>
    </row>
    <row r="48" spans="1:7" ht="12.75">
      <c r="A48" s="189" t="s">
        <v>123</v>
      </c>
      <c r="B48" s="190" t="s">
        <v>124</v>
      </c>
      <c r="C48" s="190"/>
      <c r="E48" s="194"/>
      <c r="F48" s="194"/>
      <c r="G48" s="194"/>
    </row>
    <row r="49" spans="1:7" ht="12.75">
      <c r="A49" s="191"/>
      <c r="B49" s="190"/>
      <c r="C49" s="190"/>
      <c r="E49" s="194"/>
      <c r="F49" s="194"/>
      <c r="G49" s="194"/>
    </row>
    <row r="50" spans="2:7" ht="12.75">
      <c r="B50" s="190"/>
      <c r="C50" s="190"/>
      <c r="E50" s="194"/>
      <c r="F50" s="194"/>
      <c r="G50" s="194"/>
    </row>
    <row r="51" spans="2:7" ht="12.75">
      <c r="B51" s="190"/>
      <c r="C51" s="190"/>
      <c r="E51" s="194"/>
      <c r="F51" s="194"/>
      <c r="G51" s="194"/>
    </row>
    <row r="52" spans="2:7" ht="12.75">
      <c r="B52" s="190"/>
      <c r="C52" s="190"/>
      <c r="E52" s="194"/>
      <c r="F52" s="194"/>
      <c r="G52" s="194"/>
    </row>
    <row r="53" spans="5:7" ht="12.75">
      <c r="E53" s="194"/>
      <c r="F53" s="194"/>
      <c r="G53" s="194"/>
    </row>
    <row r="54" spans="1:3" ht="12.75">
      <c r="A54" s="195" t="s">
        <v>125</v>
      </c>
      <c r="B54" s="190" t="s">
        <v>126</v>
      </c>
      <c r="C54" s="190"/>
    </row>
    <row r="55" spans="1:3" ht="12.75">
      <c r="A55" s="189"/>
      <c r="B55" s="190"/>
      <c r="C55" s="190"/>
    </row>
    <row r="56" spans="1:3" ht="12.75">
      <c r="A56" s="189"/>
      <c r="B56" s="57" t="s">
        <v>127</v>
      </c>
      <c r="C56" s="190"/>
    </row>
    <row r="57" spans="1:3" ht="12.75">
      <c r="A57" s="189"/>
      <c r="B57" s="190"/>
      <c r="C57" s="190"/>
    </row>
    <row r="58" spans="1:3" ht="12.75">
      <c r="A58" s="189"/>
      <c r="B58" s="190"/>
      <c r="C58" s="190"/>
    </row>
    <row r="59" spans="1:4" ht="12.75">
      <c r="A59" s="189" t="s">
        <v>128</v>
      </c>
      <c r="B59" s="190" t="s">
        <v>129</v>
      </c>
      <c r="C59" s="1"/>
      <c r="D59" s="190"/>
    </row>
    <row r="60" spans="1:4" ht="12.75">
      <c r="A60" s="189"/>
      <c r="B60" s="190"/>
      <c r="C60" s="1"/>
      <c r="D60" s="190"/>
    </row>
    <row r="61" spans="1:4" ht="12.75">
      <c r="A61" s="189"/>
      <c r="B61" s="190"/>
      <c r="C61" s="1"/>
      <c r="D61" s="190"/>
    </row>
    <row r="62" spans="1:4" ht="12.75">
      <c r="A62" s="189"/>
      <c r="B62" s="190"/>
      <c r="C62" s="1"/>
      <c r="D62" s="190"/>
    </row>
    <row r="63" spans="1:4" ht="12.75">
      <c r="A63" s="189"/>
      <c r="B63" s="190"/>
      <c r="C63" s="1"/>
      <c r="D63" s="190"/>
    </row>
    <row r="64" spans="1:3" ht="12.75">
      <c r="A64" s="196" t="s">
        <v>130</v>
      </c>
      <c r="B64" s="190" t="s">
        <v>131</v>
      </c>
      <c r="C64" s="190"/>
    </row>
    <row r="65" spans="1:3" ht="12.75">
      <c r="A65" s="189"/>
      <c r="B65" s="190"/>
      <c r="C65" s="190"/>
    </row>
    <row r="66" spans="1:3" ht="12.75">
      <c r="A66" s="189"/>
      <c r="C66" s="190"/>
    </row>
    <row r="67" spans="1:3" ht="12.75">
      <c r="A67" s="189"/>
      <c r="B67" s="190"/>
      <c r="C67" s="190"/>
    </row>
    <row r="68" spans="1:3" ht="12.75">
      <c r="A68" s="189"/>
      <c r="B68" s="190"/>
      <c r="C68" s="190"/>
    </row>
    <row r="69" spans="1:3" ht="12.75">
      <c r="A69" s="189" t="s">
        <v>132</v>
      </c>
      <c r="B69" s="190" t="s">
        <v>133</v>
      </c>
      <c r="C69" s="190"/>
    </row>
    <row r="70" spans="1:3" ht="12.75">
      <c r="A70" s="189"/>
      <c r="B70" s="190"/>
      <c r="C70" s="190"/>
    </row>
    <row r="71" spans="1:3" ht="12.75">
      <c r="A71" s="189"/>
      <c r="B71" s="190"/>
      <c r="C71" s="190"/>
    </row>
    <row r="72" ht="12.75">
      <c r="A72" s="189"/>
    </row>
    <row r="73" spans="1:8" ht="12.75">
      <c r="A73" s="189"/>
      <c r="B73" s="189"/>
      <c r="C73" s="197"/>
      <c r="D73" s="197"/>
      <c r="E73" s="198"/>
      <c r="F73" s="198"/>
      <c r="G73" s="198"/>
      <c r="H73" s="198"/>
    </row>
    <row r="74" spans="1:3" ht="12.75">
      <c r="A74" s="189" t="s">
        <v>134</v>
      </c>
      <c r="B74" s="190" t="s">
        <v>135</v>
      </c>
      <c r="C74" s="190"/>
    </row>
    <row r="75" spans="2:3" ht="12.75">
      <c r="B75" s="190"/>
      <c r="C75" s="190"/>
    </row>
    <row r="76" spans="2:3" ht="12.75">
      <c r="B76" s="190"/>
      <c r="C76" s="190"/>
    </row>
    <row r="77" spans="2:9" ht="12.75">
      <c r="B77" s="190"/>
      <c r="C77" s="190"/>
      <c r="I77" s="81"/>
    </row>
    <row r="78" spans="2:3" ht="12.75">
      <c r="B78" s="190"/>
      <c r="C78" s="190"/>
    </row>
    <row r="79" spans="2:3" ht="12.75">
      <c r="B79" s="190"/>
      <c r="C79" s="190"/>
    </row>
    <row r="80" spans="2:3" ht="12.75">
      <c r="B80" s="190"/>
      <c r="C80" s="190"/>
    </row>
    <row r="81" spans="1:3" ht="12.75">
      <c r="A81" s="189" t="s">
        <v>136</v>
      </c>
      <c r="B81" s="190" t="s">
        <v>137</v>
      </c>
      <c r="C81" s="190"/>
    </row>
    <row r="82" spans="2:3" ht="12.75">
      <c r="B82" s="190"/>
      <c r="C82" s="190"/>
    </row>
    <row r="83" spans="1:3" ht="12.75">
      <c r="A83" s="189"/>
      <c r="B83" s="190"/>
      <c r="C83" s="190"/>
    </row>
    <row r="84" spans="1:3" ht="12.75">
      <c r="A84" s="189"/>
      <c r="B84" s="190"/>
      <c r="C84" s="190"/>
    </row>
    <row r="85" spans="2:3" ht="12.75">
      <c r="B85" s="190"/>
      <c r="C85" s="190"/>
    </row>
    <row r="86" spans="1:3" ht="12.75">
      <c r="A86" s="199"/>
      <c r="B86" s="190"/>
      <c r="C86" s="190"/>
    </row>
    <row r="87" spans="2:3" ht="12.75">
      <c r="B87" s="190"/>
      <c r="C87" s="190"/>
    </row>
    <row r="88" spans="1:3" ht="12.75">
      <c r="A88" s="189"/>
      <c r="B88" s="190"/>
      <c r="C88" s="190"/>
    </row>
    <row r="89" spans="1:8" ht="12.75">
      <c r="A89" s="189"/>
      <c r="B89" s="189"/>
      <c r="C89" s="197"/>
      <c r="D89" s="197"/>
      <c r="E89" s="198"/>
      <c r="F89" s="198"/>
      <c r="G89" s="198"/>
      <c r="H89" s="198"/>
    </row>
    <row r="90" spans="1:3" ht="12.75">
      <c r="A90" s="191" t="s">
        <v>138</v>
      </c>
      <c r="B90" s="190" t="s">
        <v>139</v>
      </c>
      <c r="C90" s="190"/>
    </row>
    <row r="91" spans="2:3" ht="12.75">
      <c r="B91" s="190"/>
      <c r="C91" s="190"/>
    </row>
    <row r="92" spans="2:3" ht="12.75">
      <c r="B92" s="190"/>
      <c r="C92" s="190"/>
    </row>
    <row r="93" spans="2:3" ht="12.75">
      <c r="B93" s="190"/>
      <c r="C93" s="190"/>
    </row>
    <row r="94" spans="2:3" ht="12.75">
      <c r="B94" s="190"/>
      <c r="C94" s="190"/>
    </row>
    <row r="95" spans="1:8" ht="12.75">
      <c r="A95" s="189"/>
      <c r="B95" s="189"/>
      <c r="C95" s="197"/>
      <c r="D95" s="197"/>
      <c r="E95" s="198"/>
      <c r="F95" s="198"/>
      <c r="G95" s="198"/>
      <c r="H95" s="198"/>
    </row>
    <row r="96" spans="1:8" ht="12.75">
      <c r="A96" s="189" t="s">
        <v>140</v>
      </c>
      <c r="B96" s="200" t="s">
        <v>141</v>
      </c>
      <c r="C96" s="197"/>
      <c r="D96" s="197"/>
      <c r="E96" s="198"/>
      <c r="F96" s="198"/>
      <c r="G96" s="198"/>
      <c r="H96" s="198"/>
    </row>
    <row r="97" spans="1:8" ht="12.75">
      <c r="A97" s="189"/>
      <c r="B97" s="189"/>
      <c r="C97" s="197"/>
      <c r="D97" s="197"/>
      <c r="E97" s="198"/>
      <c r="F97" s="198"/>
      <c r="G97" s="198"/>
      <c r="H97" s="198"/>
    </row>
    <row r="98" spans="1:8" ht="12.75">
      <c r="A98" s="189"/>
      <c r="B98" s="189"/>
      <c r="C98" s="197"/>
      <c r="D98" s="197"/>
      <c r="E98" s="198"/>
      <c r="F98" s="198"/>
      <c r="G98" s="198"/>
      <c r="H98" s="198"/>
    </row>
    <row r="99" spans="1:8" ht="12.75">
      <c r="A99" s="189"/>
      <c r="B99" s="189"/>
      <c r="C99" s="197"/>
      <c r="D99" s="197"/>
      <c r="E99" s="198"/>
      <c r="F99" s="198"/>
      <c r="G99" s="198"/>
      <c r="H99" s="198"/>
    </row>
    <row r="100" ht="12.75">
      <c r="A100" s="193"/>
    </row>
    <row r="101" spans="1:3" ht="12.75">
      <c r="A101" s="189" t="s">
        <v>142</v>
      </c>
      <c r="B101" s="190" t="s">
        <v>100</v>
      </c>
      <c r="C101" s="190"/>
    </row>
    <row r="102" spans="1:8" ht="12.75">
      <c r="A102" s="189"/>
      <c r="B102" s="190"/>
      <c r="C102" s="190"/>
      <c r="E102" s="248" t="s">
        <v>143</v>
      </c>
      <c r="F102" s="248"/>
      <c r="G102" s="248" t="s">
        <v>144</v>
      </c>
      <c r="H102" s="248"/>
    </row>
    <row r="103" spans="1:8" ht="12.75">
      <c r="A103" s="189"/>
      <c r="B103" s="190"/>
      <c r="C103" s="190"/>
      <c r="E103" s="194" t="s">
        <v>145</v>
      </c>
      <c r="F103" s="194" t="s">
        <v>146</v>
      </c>
      <c r="G103" s="194" t="s">
        <v>145</v>
      </c>
      <c r="H103" s="194" t="s">
        <v>146</v>
      </c>
    </row>
    <row r="104" spans="1:8" ht="12.75">
      <c r="A104" s="189"/>
      <c r="B104" s="190"/>
      <c r="C104" s="190"/>
      <c r="E104" s="194" t="s">
        <v>147</v>
      </c>
      <c r="F104" s="194" t="s">
        <v>147</v>
      </c>
      <c r="G104" s="194" t="s">
        <v>147</v>
      </c>
      <c r="H104" s="194" t="s">
        <v>147</v>
      </c>
    </row>
    <row r="105" spans="1:8" ht="12.75">
      <c r="A105" s="191"/>
      <c r="B105" s="190"/>
      <c r="C105" s="190"/>
      <c r="E105" s="194" t="s">
        <v>148</v>
      </c>
      <c r="F105" s="194" t="s">
        <v>148</v>
      </c>
      <c r="G105" s="194" t="s">
        <v>149</v>
      </c>
      <c r="H105" s="57" t="s">
        <v>150</v>
      </c>
    </row>
    <row r="106" spans="1:8" s="57" customFormat="1" ht="12.75">
      <c r="A106" s="189"/>
      <c r="B106" s="190"/>
      <c r="C106" s="190"/>
      <c r="E106" s="194" t="s">
        <v>4</v>
      </c>
      <c r="F106" s="194" t="s">
        <v>5</v>
      </c>
      <c r="G106" s="194" t="s">
        <v>4</v>
      </c>
      <c r="H106" s="194" t="s">
        <v>5</v>
      </c>
    </row>
    <row r="107" spans="1:10" ht="12.75">
      <c r="A107" s="189"/>
      <c r="B107" s="190"/>
      <c r="C107" s="190"/>
      <c r="E107" s="201"/>
      <c r="F107" s="201"/>
      <c r="G107" s="201"/>
      <c r="H107" s="201"/>
      <c r="J107" s="81"/>
    </row>
    <row r="108" spans="1:8" ht="12.75">
      <c r="A108" s="189"/>
      <c r="B108" s="190"/>
      <c r="C108" s="190"/>
      <c r="E108" s="7" t="s">
        <v>6</v>
      </c>
      <c r="F108" s="7" t="s">
        <v>6</v>
      </c>
      <c r="G108" s="7" t="s">
        <v>6</v>
      </c>
      <c r="H108" s="7" t="s">
        <v>6</v>
      </c>
    </row>
    <row r="109" spans="1:8" ht="12.75">
      <c r="A109" s="189"/>
      <c r="B109" s="190"/>
      <c r="C109" s="57" t="s">
        <v>151</v>
      </c>
      <c r="E109" s="7"/>
      <c r="F109" s="7"/>
      <c r="G109" s="7"/>
      <c r="H109" s="7"/>
    </row>
    <row r="110" spans="1:8" s="81" customFormat="1" ht="12.75">
      <c r="A110" s="202"/>
      <c r="B110" s="57"/>
      <c r="C110" s="203" t="s">
        <v>152</v>
      </c>
      <c r="D110" s="57"/>
      <c r="E110" s="204">
        <f>-'Qtr-P&amp;L (2)'!B32</f>
        <v>920</v>
      </c>
      <c r="F110" s="204">
        <f>-'Qtr-P&amp;L (2)'!D32</f>
        <v>743</v>
      </c>
      <c r="G110" s="204">
        <f>-'Qtr-P&amp;L (2)'!F32</f>
        <v>3655</v>
      </c>
      <c r="H110" s="204">
        <v>3198</v>
      </c>
    </row>
    <row r="111" spans="1:15" s="81" customFormat="1" ht="12.75">
      <c r="A111" s="202"/>
      <c r="B111" s="57"/>
      <c r="C111" s="203" t="s">
        <v>153</v>
      </c>
      <c r="D111" s="57"/>
      <c r="E111" s="205">
        <v>0</v>
      </c>
      <c r="F111" s="205">
        <v>0</v>
      </c>
      <c r="G111" s="205">
        <v>0</v>
      </c>
      <c r="H111" s="205">
        <v>59</v>
      </c>
      <c r="I111" s="206"/>
      <c r="J111" s="206"/>
      <c r="K111" s="206"/>
      <c r="L111" s="206"/>
      <c r="M111" s="206"/>
      <c r="N111" s="206"/>
      <c r="O111" s="206"/>
    </row>
    <row r="112" spans="1:15" ht="12.75">
      <c r="A112" s="189"/>
      <c r="B112" s="190"/>
      <c r="D112" s="1"/>
      <c r="E112" s="205"/>
      <c r="F112" s="205"/>
      <c r="G112" s="205"/>
      <c r="H112" s="205"/>
      <c r="I112" s="207"/>
      <c r="J112" s="207"/>
      <c r="K112" s="207"/>
      <c r="L112" s="207"/>
      <c r="M112" s="207"/>
      <c r="N112" s="207"/>
      <c r="O112" s="207"/>
    </row>
    <row r="113" spans="1:15" ht="12.75">
      <c r="A113" s="189"/>
      <c r="B113" s="190"/>
      <c r="C113" s="57" t="s">
        <v>85</v>
      </c>
      <c r="D113" s="1"/>
      <c r="E113" s="205"/>
      <c r="F113" s="205"/>
      <c r="G113" s="205"/>
      <c r="H113" s="205"/>
      <c r="I113" s="207"/>
      <c r="J113" s="207"/>
      <c r="K113" s="207"/>
      <c r="L113" s="207"/>
      <c r="M113" s="207"/>
      <c r="N113" s="207"/>
      <c r="O113" s="207"/>
    </row>
    <row r="114" spans="1:15" ht="12.75">
      <c r="A114" s="189"/>
      <c r="B114" s="190"/>
      <c r="C114" s="203" t="s">
        <v>152</v>
      </c>
      <c r="D114" s="1"/>
      <c r="E114" s="205">
        <v>0</v>
      </c>
      <c r="F114" s="205">
        <v>0</v>
      </c>
      <c r="G114" s="205">
        <v>0</v>
      </c>
      <c r="H114" s="205">
        <v>20</v>
      </c>
      <c r="I114" s="207"/>
      <c r="J114" s="207"/>
      <c r="K114" s="207"/>
      <c r="L114" s="207"/>
      <c r="M114" s="207"/>
      <c r="N114" s="207"/>
      <c r="O114" s="207"/>
    </row>
    <row r="115" spans="1:15" ht="12.75">
      <c r="A115" s="189"/>
      <c r="B115" s="190"/>
      <c r="C115" s="203" t="s">
        <v>153</v>
      </c>
      <c r="D115" s="1"/>
      <c r="E115" s="205">
        <v>0</v>
      </c>
      <c r="F115" s="205">
        <v>0</v>
      </c>
      <c r="G115" s="205">
        <v>0</v>
      </c>
      <c r="H115" s="205">
        <v>0</v>
      </c>
      <c r="I115" s="207"/>
      <c r="J115" s="207"/>
      <c r="K115" s="207"/>
      <c r="L115" s="207"/>
      <c r="M115" s="207"/>
      <c r="N115" s="207"/>
      <c r="O115" s="207"/>
    </row>
    <row r="116" spans="1:15" ht="12.75">
      <c r="A116" s="189"/>
      <c r="B116" s="190"/>
      <c r="D116" s="1"/>
      <c r="E116" s="208"/>
      <c r="F116" s="208"/>
      <c r="G116" s="208"/>
      <c r="H116" s="208"/>
      <c r="I116" s="207"/>
      <c r="J116" s="207"/>
      <c r="K116" s="207"/>
      <c r="L116" s="207"/>
      <c r="M116" s="207"/>
      <c r="N116" s="207"/>
      <c r="O116" s="207"/>
    </row>
    <row r="117" spans="1:6" ht="12.75">
      <c r="A117" s="189"/>
      <c r="B117" s="190"/>
      <c r="C117" s="190"/>
      <c r="D117" s="203"/>
      <c r="E117" s="209"/>
      <c r="F117" s="209"/>
    </row>
    <row r="118" spans="1:8" ht="13.5" thickBot="1">
      <c r="A118" s="189"/>
      <c r="B118" s="190"/>
      <c r="C118" s="190"/>
      <c r="E118" s="210">
        <f>SUM(E109:E116)</f>
        <v>920</v>
      </c>
      <c r="F118" s="210">
        <f>SUM(F109:F116)</f>
        <v>743</v>
      </c>
      <c r="G118" s="210">
        <f>SUM(G109:G116)</f>
        <v>3655</v>
      </c>
      <c r="H118" s="210">
        <f>SUM(H109:H116)</f>
        <v>3277</v>
      </c>
    </row>
    <row r="119" spans="1:3" ht="12.75">
      <c r="A119" s="189"/>
      <c r="B119" s="190"/>
      <c r="C119" s="190"/>
    </row>
    <row r="120" spans="1:3" ht="12.75">
      <c r="A120" s="189"/>
      <c r="B120" s="190"/>
      <c r="C120" s="190"/>
    </row>
    <row r="121" spans="1:3" ht="12.75">
      <c r="A121" s="189"/>
      <c r="B121" s="190"/>
      <c r="C121" s="190"/>
    </row>
    <row r="122" spans="1:3" ht="12.75">
      <c r="A122" s="189"/>
      <c r="B122" s="190"/>
      <c r="C122" s="190"/>
    </row>
    <row r="123" spans="1:3" ht="12.75">
      <c r="A123" s="189"/>
      <c r="B123" s="190"/>
      <c r="C123" s="190"/>
    </row>
    <row r="124" spans="1:3" ht="12.75">
      <c r="A124" s="189"/>
      <c r="B124" s="190"/>
      <c r="C124" s="190"/>
    </row>
    <row r="125" spans="1:3" ht="12.75">
      <c r="A125" s="189" t="s">
        <v>154</v>
      </c>
      <c r="B125" s="190" t="s">
        <v>155</v>
      </c>
      <c r="C125" s="190"/>
    </row>
    <row r="126" spans="1:3" ht="12.75">
      <c r="A126" s="189"/>
      <c r="B126" s="190"/>
      <c r="C126" s="190"/>
    </row>
    <row r="127" spans="1:3" ht="12.75">
      <c r="A127" s="189"/>
      <c r="B127" s="190"/>
      <c r="C127" s="190"/>
    </row>
    <row r="128" spans="1:3" ht="12.75">
      <c r="A128" s="189"/>
      <c r="B128" s="190"/>
      <c r="C128" s="190"/>
    </row>
    <row r="129" spans="1:3" ht="12.75">
      <c r="A129" s="189"/>
      <c r="B129" s="190"/>
      <c r="C129" s="190"/>
    </row>
    <row r="131" spans="1:3" ht="12.75">
      <c r="A131" s="189" t="s">
        <v>156</v>
      </c>
      <c r="B131" s="190" t="s">
        <v>157</v>
      </c>
      <c r="C131" s="190"/>
    </row>
    <row r="132" spans="1:3" ht="12.75">
      <c r="A132" s="189"/>
      <c r="B132" s="190"/>
      <c r="C132" s="190"/>
    </row>
    <row r="133" spans="1:3" ht="12.75">
      <c r="A133" s="189"/>
      <c r="B133" s="190"/>
      <c r="C133" s="190"/>
    </row>
    <row r="134" spans="1:3" ht="12.75">
      <c r="A134" s="189"/>
      <c r="B134" s="190"/>
      <c r="C134" s="190"/>
    </row>
    <row r="135" spans="1:3" ht="12.75">
      <c r="A135" s="189"/>
      <c r="B135" s="190"/>
      <c r="C135" s="190"/>
    </row>
    <row r="136" spans="1:3" ht="12.75">
      <c r="A136" s="189"/>
      <c r="B136" s="190"/>
      <c r="C136" s="190"/>
    </row>
    <row r="137" spans="1:8" s="213" customFormat="1" ht="12.75">
      <c r="A137" s="189" t="s">
        <v>158</v>
      </c>
      <c r="B137" s="211" t="s">
        <v>159</v>
      </c>
      <c r="C137" s="211"/>
      <c r="D137" s="212"/>
      <c r="E137" s="212"/>
      <c r="F137" s="212"/>
      <c r="G137" s="212"/>
      <c r="H137" s="212"/>
    </row>
    <row r="138" spans="1:8" s="213" customFormat="1" ht="12.75">
      <c r="A138" s="196"/>
      <c r="B138" s="211"/>
      <c r="C138" s="211"/>
      <c r="D138" s="212"/>
      <c r="E138" s="212"/>
      <c r="F138" s="212"/>
      <c r="G138" s="212"/>
      <c r="H138" s="212"/>
    </row>
    <row r="139" spans="1:8" s="213" customFormat="1" ht="12.75">
      <c r="A139" s="196"/>
      <c r="B139" s="212" t="s">
        <v>160</v>
      </c>
      <c r="C139" s="211"/>
      <c r="D139" s="212"/>
      <c r="E139" s="212"/>
      <c r="F139" s="212"/>
      <c r="G139" s="212"/>
      <c r="H139" s="212"/>
    </row>
    <row r="140" spans="1:8" s="213" customFormat="1" ht="12.75">
      <c r="A140" s="214"/>
      <c r="B140" s="212"/>
      <c r="C140" s="212"/>
      <c r="D140" s="212"/>
      <c r="E140" s="212"/>
      <c r="F140" s="212"/>
      <c r="G140" s="212"/>
      <c r="H140" s="212"/>
    </row>
    <row r="141" spans="1:8" s="213" customFormat="1" ht="12.75">
      <c r="A141" s="214"/>
      <c r="B141" s="212" t="s">
        <v>161</v>
      </c>
      <c r="C141" s="212"/>
      <c r="D141" s="212"/>
      <c r="E141" s="212"/>
      <c r="F141" s="212"/>
      <c r="G141" s="212"/>
      <c r="H141" s="212"/>
    </row>
    <row r="142" spans="1:8" s="213" customFormat="1" ht="12.75">
      <c r="A142" s="214"/>
      <c r="B142" s="212"/>
      <c r="C142" s="212"/>
      <c r="D142" s="212"/>
      <c r="E142" s="212"/>
      <c r="F142" s="212"/>
      <c r="G142" s="212"/>
      <c r="H142" s="212"/>
    </row>
    <row r="143" spans="1:8" s="213" customFormat="1" ht="12.75">
      <c r="A143" s="214"/>
      <c r="B143" s="212"/>
      <c r="C143" s="212"/>
      <c r="D143" s="212"/>
      <c r="E143" s="212"/>
      <c r="F143" s="212"/>
      <c r="G143" s="212"/>
      <c r="H143" s="212"/>
    </row>
    <row r="144" spans="1:8" s="213" customFormat="1" ht="12.75">
      <c r="A144" s="214"/>
      <c r="B144" s="212"/>
      <c r="C144" s="212"/>
      <c r="D144" s="212"/>
      <c r="E144" s="212"/>
      <c r="F144" s="212"/>
      <c r="G144" s="212"/>
      <c r="H144" s="212"/>
    </row>
    <row r="145" spans="1:8" s="213" customFormat="1" ht="12.75">
      <c r="A145" s="214"/>
      <c r="B145" s="212"/>
      <c r="C145" s="212"/>
      <c r="D145" s="212"/>
      <c r="E145" s="212"/>
      <c r="F145" s="212"/>
      <c r="G145" s="212"/>
      <c r="H145" s="212"/>
    </row>
    <row r="146" spans="1:8" s="213" customFormat="1" ht="12.75">
      <c r="A146" s="214"/>
      <c r="B146" s="212" t="s">
        <v>162</v>
      </c>
      <c r="C146" s="212"/>
      <c r="D146" s="212"/>
      <c r="E146" s="212"/>
      <c r="F146" s="212"/>
      <c r="G146" s="212"/>
      <c r="H146" s="212"/>
    </row>
    <row r="147" spans="1:8" s="213" customFormat="1" ht="12.75">
      <c r="A147" s="214"/>
      <c r="B147" s="212"/>
      <c r="C147" s="212"/>
      <c r="D147" s="212"/>
      <c r="E147" s="212"/>
      <c r="F147" s="212"/>
      <c r="G147" s="212"/>
      <c r="H147" s="212"/>
    </row>
    <row r="148" spans="1:8" s="213" customFormat="1" ht="12.75">
      <c r="A148" s="214"/>
      <c r="B148" s="212"/>
      <c r="C148" s="212"/>
      <c r="D148" s="212"/>
      <c r="E148" s="212"/>
      <c r="F148" s="212"/>
      <c r="G148" s="212"/>
      <c r="H148" s="212"/>
    </row>
    <row r="149" spans="1:8" s="213" customFormat="1" ht="12.75">
      <c r="A149" s="214"/>
      <c r="B149" s="212"/>
      <c r="C149" s="212"/>
      <c r="D149" s="212"/>
      <c r="E149" s="212"/>
      <c r="F149" s="212"/>
      <c r="G149" s="212"/>
      <c r="H149" s="212"/>
    </row>
    <row r="150" spans="1:8" s="213" customFormat="1" ht="12.75">
      <c r="A150" s="214"/>
      <c r="B150" s="212" t="s">
        <v>163</v>
      </c>
      <c r="C150" s="212"/>
      <c r="D150" s="212"/>
      <c r="E150" s="212"/>
      <c r="F150" s="212"/>
      <c r="G150" s="212"/>
      <c r="H150" s="212"/>
    </row>
    <row r="151" spans="1:8" s="213" customFormat="1" ht="12.75">
      <c r="A151" s="214"/>
      <c r="B151" s="212"/>
      <c r="C151" s="212"/>
      <c r="D151" s="212"/>
      <c r="E151" s="212"/>
      <c r="F151" s="212"/>
      <c r="G151" s="212"/>
      <c r="H151" s="212"/>
    </row>
    <row r="152" spans="1:8" s="213" customFormat="1" ht="12.75">
      <c r="A152" s="214"/>
      <c r="B152" s="212"/>
      <c r="C152" s="212"/>
      <c r="D152" s="212"/>
      <c r="E152" s="212"/>
      <c r="F152" s="212"/>
      <c r="G152" s="212"/>
      <c r="H152" s="212"/>
    </row>
    <row r="153" spans="1:8" s="213" customFormat="1" ht="12.75">
      <c r="A153" s="196"/>
      <c r="B153" s="211"/>
      <c r="C153" s="211"/>
      <c r="D153" s="212"/>
      <c r="E153" s="212"/>
      <c r="F153" s="212"/>
      <c r="G153" s="212"/>
      <c r="H153" s="212"/>
    </row>
    <row r="154" spans="1:8" s="213" customFormat="1" ht="12.75">
      <c r="A154" s="196"/>
      <c r="B154" s="211"/>
      <c r="C154" s="211"/>
      <c r="D154" s="212"/>
      <c r="E154" s="212"/>
      <c r="F154" s="212"/>
      <c r="G154" s="212"/>
      <c r="H154" s="212"/>
    </row>
    <row r="155" spans="1:8" s="213" customFormat="1" ht="12.75">
      <c r="A155" s="196"/>
      <c r="B155" s="211"/>
      <c r="C155" s="211"/>
      <c r="D155" s="212"/>
      <c r="E155" s="212"/>
      <c r="F155" s="212"/>
      <c r="G155" s="212"/>
      <c r="H155" s="212"/>
    </row>
    <row r="156" spans="1:8" s="213" customFormat="1" ht="12.75">
      <c r="A156" s="196"/>
      <c r="B156" s="211"/>
      <c r="C156" s="211"/>
      <c r="D156" s="212"/>
      <c r="E156" s="212"/>
      <c r="F156" s="212"/>
      <c r="G156" s="212"/>
      <c r="H156" s="212"/>
    </row>
    <row r="157" spans="1:8" s="213" customFormat="1" ht="12.75">
      <c r="A157" s="196"/>
      <c r="B157" s="211"/>
      <c r="C157" s="211"/>
      <c r="D157" s="212"/>
      <c r="E157" s="212"/>
      <c r="F157" s="212"/>
      <c r="G157" s="212"/>
      <c r="H157" s="212"/>
    </row>
    <row r="158" spans="1:8" s="213" customFormat="1" ht="12.75">
      <c r="A158" s="196"/>
      <c r="B158" s="211"/>
      <c r="C158" s="211"/>
      <c r="D158" s="212"/>
      <c r="E158" s="212"/>
      <c r="F158" s="212"/>
      <c r="G158" s="212"/>
      <c r="H158" s="212"/>
    </row>
    <row r="159" spans="1:8" s="213" customFormat="1" ht="12.75">
      <c r="A159" s="196"/>
      <c r="B159" s="211"/>
      <c r="C159" s="211"/>
      <c r="D159" s="212"/>
      <c r="E159" s="212"/>
      <c r="F159" s="212"/>
      <c r="G159" s="212"/>
      <c r="H159" s="212"/>
    </row>
    <row r="160" spans="1:8" s="213" customFormat="1" ht="12.75">
      <c r="A160" s="196"/>
      <c r="B160" s="211"/>
      <c r="C160" s="211"/>
      <c r="D160" s="212"/>
      <c r="E160" s="212"/>
      <c r="F160" s="212"/>
      <c r="G160" s="212"/>
      <c r="H160" s="212"/>
    </row>
    <row r="161" spans="1:8" s="213" customFormat="1" ht="12.75">
      <c r="A161" s="196"/>
      <c r="B161" s="211"/>
      <c r="C161" s="211"/>
      <c r="D161" s="212"/>
      <c r="E161" s="212"/>
      <c r="F161" s="212"/>
      <c r="G161" s="212"/>
      <c r="H161" s="212"/>
    </row>
    <row r="162" spans="1:8" s="213" customFormat="1" ht="12.75">
      <c r="A162" s="196"/>
      <c r="B162" s="211"/>
      <c r="C162" s="211"/>
      <c r="D162" s="212"/>
      <c r="E162" s="212"/>
      <c r="F162" s="212"/>
      <c r="G162" s="212"/>
      <c r="H162" s="212"/>
    </row>
    <row r="163" spans="1:8" s="213" customFormat="1" ht="12.75">
      <c r="A163" s="196"/>
      <c r="B163" s="211"/>
      <c r="C163" s="211"/>
      <c r="D163" s="212"/>
      <c r="E163" s="212"/>
      <c r="F163" s="212"/>
      <c r="G163" s="212"/>
      <c r="H163" s="212"/>
    </row>
    <row r="164" spans="1:8" s="213" customFormat="1" ht="12.75">
      <c r="A164" s="196"/>
      <c r="B164" s="211"/>
      <c r="C164" s="211"/>
      <c r="D164" s="212"/>
      <c r="E164" s="212"/>
      <c r="F164" s="212"/>
      <c r="G164" s="212"/>
      <c r="H164" s="212"/>
    </row>
    <row r="165" spans="1:8" s="213" customFormat="1" ht="12.75">
      <c r="A165" s="196"/>
      <c r="B165" s="211"/>
      <c r="C165" s="211"/>
      <c r="D165" s="212"/>
      <c r="E165" s="212"/>
      <c r="F165" s="212"/>
      <c r="G165" s="212"/>
      <c r="H165" s="212"/>
    </row>
    <row r="166" spans="1:8" s="213" customFormat="1" ht="12.75">
      <c r="A166" s="196"/>
      <c r="B166" s="211"/>
      <c r="C166" s="211"/>
      <c r="D166" s="212"/>
      <c r="E166" s="212"/>
      <c r="F166" s="212"/>
      <c r="G166" s="212"/>
      <c r="H166" s="212"/>
    </row>
    <row r="167" spans="1:8" s="213" customFormat="1" ht="12.75">
      <c r="A167" s="196"/>
      <c r="B167" s="211"/>
      <c r="C167" s="211"/>
      <c r="D167" s="212"/>
      <c r="E167" s="212"/>
      <c r="F167" s="212"/>
      <c r="G167" s="212"/>
      <c r="H167" s="212"/>
    </row>
    <row r="168" spans="1:8" s="213" customFormat="1" ht="12.75">
      <c r="A168" s="196"/>
      <c r="B168" s="211"/>
      <c r="C168" s="211"/>
      <c r="D168" s="212"/>
      <c r="E168" s="212"/>
      <c r="F168" s="212"/>
      <c r="G168" s="212"/>
      <c r="H168" s="212"/>
    </row>
    <row r="169" spans="1:8" s="213" customFormat="1" ht="12.75">
      <c r="A169" s="196"/>
      <c r="B169" s="211"/>
      <c r="C169" s="211"/>
      <c r="D169" s="212"/>
      <c r="E169" s="212"/>
      <c r="F169" s="212"/>
      <c r="G169" s="212"/>
      <c r="H169" s="212"/>
    </row>
    <row r="170" spans="1:8" s="213" customFormat="1" ht="12.75">
      <c r="A170" s="196"/>
      <c r="B170" s="211"/>
      <c r="C170" s="211"/>
      <c r="D170" s="212"/>
      <c r="E170" s="212"/>
      <c r="F170" s="212"/>
      <c r="G170" s="212"/>
      <c r="H170" s="212"/>
    </row>
    <row r="171" spans="1:8" s="213" customFormat="1" ht="12.75">
      <c r="A171" s="196"/>
      <c r="B171" s="211"/>
      <c r="C171" s="211"/>
      <c r="D171" s="212"/>
      <c r="E171" s="212"/>
      <c r="F171" s="212"/>
      <c r="G171" s="212"/>
      <c r="H171" s="212"/>
    </row>
    <row r="172" spans="1:8" s="213" customFormat="1" ht="12.75">
      <c r="A172" s="196"/>
      <c r="B172" s="211"/>
      <c r="C172" s="211"/>
      <c r="D172" s="212"/>
      <c r="E172" s="212"/>
      <c r="F172" s="212"/>
      <c r="G172" s="212"/>
      <c r="H172" s="212"/>
    </row>
    <row r="173" spans="1:8" s="213" customFormat="1" ht="12.75">
      <c r="A173" s="196"/>
      <c r="B173" s="211"/>
      <c r="C173" s="211"/>
      <c r="D173" s="212"/>
      <c r="E173" s="212"/>
      <c r="F173" s="212"/>
      <c r="G173" s="212"/>
      <c r="H173" s="212"/>
    </row>
    <row r="174" spans="1:8" s="213" customFormat="1" ht="12.75">
      <c r="A174" s="196"/>
      <c r="B174" s="211"/>
      <c r="C174" s="211"/>
      <c r="D174" s="212"/>
      <c r="E174" s="212"/>
      <c r="F174" s="212"/>
      <c r="G174" s="212"/>
      <c r="H174" s="212"/>
    </row>
    <row r="175" spans="1:8" s="213" customFormat="1" ht="12.75">
      <c r="A175" s="196"/>
      <c r="B175" s="211"/>
      <c r="C175" s="211"/>
      <c r="D175" s="212"/>
      <c r="E175" s="212"/>
      <c r="F175" s="212"/>
      <c r="G175" s="212"/>
      <c r="H175" s="212"/>
    </row>
    <row r="176" spans="1:8" s="213" customFormat="1" ht="12.75">
      <c r="A176" s="196"/>
      <c r="B176" s="211"/>
      <c r="C176" s="211"/>
      <c r="D176" s="212"/>
      <c r="E176" s="212"/>
      <c r="F176" s="212"/>
      <c r="G176" s="212"/>
      <c r="H176" s="212"/>
    </row>
    <row r="177" spans="1:8" s="213" customFormat="1" ht="12.75">
      <c r="A177" s="196"/>
      <c r="B177" s="211"/>
      <c r="C177" s="211"/>
      <c r="D177" s="212"/>
      <c r="E177" s="212"/>
      <c r="F177" s="212"/>
      <c r="G177" s="212"/>
      <c r="H177" s="212"/>
    </row>
    <row r="178" spans="1:3" ht="12.75">
      <c r="A178" s="189" t="s">
        <v>164</v>
      </c>
      <c r="B178" s="190" t="s">
        <v>165</v>
      </c>
      <c r="C178" s="190"/>
    </row>
    <row r="179" spans="1:3" ht="12.75">
      <c r="A179" s="189"/>
      <c r="B179" s="190"/>
      <c r="C179" s="190"/>
    </row>
    <row r="180" spans="1:3" ht="12.75">
      <c r="A180" s="189"/>
      <c r="C180" s="190"/>
    </row>
    <row r="181" spans="1:3" ht="12.75">
      <c r="A181" s="189"/>
      <c r="B181" s="190"/>
      <c r="C181" s="190"/>
    </row>
    <row r="182" spans="1:3" ht="12.75">
      <c r="A182" s="189"/>
      <c r="B182" s="190"/>
      <c r="C182" s="190"/>
    </row>
    <row r="183" spans="1:7" ht="12.75">
      <c r="A183" s="193"/>
      <c r="B183" s="193"/>
      <c r="C183" s="215"/>
      <c r="D183" s="216"/>
      <c r="E183" s="216"/>
      <c r="F183" s="1"/>
      <c r="G183" s="217" t="s">
        <v>166</v>
      </c>
    </row>
    <row r="184" spans="1:7" ht="12.75">
      <c r="A184" s="193"/>
      <c r="B184" s="193"/>
      <c r="C184" s="215"/>
      <c r="D184" s="216"/>
      <c r="E184" s="216"/>
      <c r="F184" s="1"/>
      <c r="G184" s="8" t="s">
        <v>6</v>
      </c>
    </row>
    <row r="185" spans="1:7" ht="13.5">
      <c r="A185" s="193"/>
      <c r="B185" s="193"/>
      <c r="C185" s="218" t="s">
        <v>167</v>
      </c>
      <c r="D185" s="216"/>
      <c r="E185" s="216"/>
      <c r="F185" s="1"/>
      <c r="G185" s="217"/>
    </row>
    <row r="186" spans="1:7" ht="12.75">
      <c r="A186" s="193"/>
      <c r="B186" s="193"/>
      <c r="D186" s="216" t="s">
        <v>168</v>
      </c>
      <c r="E186" s="205"/>
      <c r="F186" s="1"/>
      <c r="G186" s="205">
        <f>'Qtr-BS (2)'!C31</f>
        <v>4781</v>
      </c>
    </row>
    <row r="187" spans="1:7" ht="12.75">
      <c r="A187" s="193"/>
      <c r="B187" s="193"/>
      <c r="D187" s="219" t="s">
        <v>169</v>
      </c>
      <c r="E187" s="205"/>
      <c r="F187" s="1"/>
      <c r="G187" s="205">
        <f>'Qtr-BS (2)'!C33</f>
        <v>202</v>
      </c>
    </row>
    <row r="188" spans="1:7" ht="12.75">
      <c r="A188" s="193"/>
      <c r="B188" s="193"/>
      <c r="D188" s="216" t="s">
        <v>170</v>
      </c>
      <c r="E188" s="205"/>
      <c r="F188" s="1"/>
      <c r="G188" s="208">
        <f>'Qtr-BS (2)'!C32</f>
        <v>459</v>
      </c>
    </row>
    <row r="189" spans="1:7" ht="12.75">
      <c r="A189" s="193"/>
      <c r="B189" s="193"/>
      <c r="C189" s="215"/>
      <c r="D189" s="216"/>
      <c r="E189" s="205"/>
      <c r="F189" s="1"/>
      <c r="G189" s="205">
        <f>SUM(G186:G188)</f>
        <v>5442</v>
      </c>
    </row>
    <row r="190" spans="1:7" ht="12.75">
      <c r="A190" s="193"/>
      <c r="B190" s="193"/>
      <c r="C190" s="216"/>
      <c r="D190" s="216"/>
      <c r="E190" s="216"/>
      <c r="F190" s="1"/>
      <c r="G190" s="216"/>
    </row>
    <row r="191" spans="2:7" ht="13.5">
      <c r="B191" s="193"/>
      <c r="C191" s="218" t="s">
        <v>171</v>
      </c>
      <c r="D191" s="216"/>
      <c r="E191" s="217"/>
      <c r="F191" s="1"/>
      <c r="G191" s="217"/>
    </row>
    <row r="192" spans="2:7" ht="12.75">
      <c r="B192" s="193"/>
      <c r="D192" s="219" t="s">
        <v>169</v>
      </c>
      <c r="E192" s="217"/>
      <c r="F192" s="1"/>
      <c r="G192" s="205">
        <f>'Qtr-BS (2)'!C54</f>
        <v>562</v>
      </c>
    </row>
    <row r="193" spans="1:7" ht="12.75">
      <c r="A193" s="193"/>
      <c r="B193" s="193"/>
      <c r="D193" s="216" t="s">
        <v>172</v>
      </c>
      <c r="E193" s="205"/>
      <c r="F193" s="1"/>
      <c r="G193" s="208">
        <f>'Qtr-BS (2)'!C55</f>
        <v>4998</v>
      </c>
    </row>
    <row r="194" spans="1:7" ht="12.75">
      <c r="A194" s="193"/>
      <c r="B194" s="193"/>
      <c r="C194" s="215"/>
      <c r="D194" s="216"/>
      <c r="E194" s="205"/>
      <c r="F194" s="1"/>
      <c r="G194" s="205"/>
    </row>
    <row r="195" spans="1:7" ht="12.75">
      <c r="A195" s="193"/>
      <c r="B195" s="193"/>
      <c r="C195" s="193"/>
      <c r="E195" s="57" t="s">
        <v>8</v>
      </c>
      <c r="F195" s="1"/>
      <c r="G195" s="220">
        <f>SUM(G189:G193)</f>
        <v>11002</v>
      </c>
    </row>
    <row r="196" spans="1:6" ht="12.75">
      <c r="A196" s="193"/>
      <c r="B196" s="193"/>
      <c r="C196" s="193"/>
      <c r="F196" s="221"/>
    </row>
    <row r="197" spans="1:6" ht="12.75">
      <c r="A197" s="193"/>
      <c r="B197" s="193"/>
      <c r="C197" s="193"/>
      <c r="E197" s="190"/>
      <c r="F197" s="222"/>
    </row>
    <row r="198" spans="1:3" ht="12.75">
      <c r="A198" s="189" t="s">
        <v>173</v>
      </c>
      <c r="B198" s="190" t="s">
        <v>133</v>
      </c>
      <c r="C198" s="190"/>
    </row>
    <row r="199" spans="1:3" ht="12.75">
      <c r="A199" s="189"/>
      <c r="B199" s="190"/>
      <c r="C199" s="190"/>
    </row>
    <row r="200" spans="1:3" ht="12.75">
      <c r="A200" s="189"/>
      <c r="B200" s="190"/>
      <c r="C200" s="190"/>
    </row>
    <row r="201" ht="12.75">
      <c r="A201" s="189"/>
    </row>
    <row r="202" ht="12.75">
      <c r="A202" s="189"/>
    </row>
    <row r="203" spans="1:3" ht="12.75">
      <c r="A203" s="191" t="s">
        <v>174</v>
      </c>
      <c r="B203" s="190" t="s">
        <v>175</v>
      </c>
      <c r="C203" s="190"/>
    </row>
    <row r="204" spans="1:3" ht="12.75">
      <c r="A204" s="189"/>
      <c r="B204" s="190"/>
      <c r="C204" s="190"/>
    </row>
    <row r="205" spans="1:3" ht="12.75">
      <c r="A205" s="189"/>
      <c r="B205" s="190"/>
      <c r="C205" s="190"/>
    </row>
    <row r="206" spans="1:3" ht="12.75">
      <c r="A206" s="189"/>
      <c r="B206" s="190"/>
      <c r="C206" s="190"/>
    </row>
    <row r="207" spans="1:3" ht="12.75">
      <c r="A207" s="189"/>
      <c r="B207" s="190"/>
      <c r="C207" s="190"/>
    </row>
    <row r="208" spans="1:3" ht="12.75">
      <c r="A208" s="189"/>
      <c r="B208" s="190"/>
      <c r="C208" s="190"/>
    </row>
    <row r="209" spans="1:3" ht="12.75">
      <c r="A209" s="191" t="s">
        <v>176</v>
      </c>
      <c r="B209" s="190" t="s">
        <v>177</v>
      </c>
      <c r="C209" s="190"/>
    </row>
    <row r="210" spans="2:3" ht="12.75">
      <c r="B210" s="190"/>
      <c r="C210" s="190"/>
    </row>
    <row r="211" spans="2:3" ht="12.75">
      <c r="B211" s="190"/>
      <c r="C211" s="190"/>
    </row>
    <row r="212" spans="2:3" ht="12.75">
      <c r="B212" s="190"/>
      <c r="C212" s="190"/>
    </row>
    <row r="213" spans="1:8" s="81" customFormat="1" ht="12.75">
      <c r="A213" s="193"/>
      <c r="B213" s="57"/>
      <c r="C213" s="57"/>
      <c r="D213" s="57"/>
      <c r="E213" s="57"/>
      <c r="F213" s="57"/>
      <c r="G213" s="57"/>
      <c r="H213" s="57"/>
    </row>
    <row r="214" spans="1:6" ht="12.75">
      <c r="A214" s="190"/>
      <c r="B214" s="193"/>
      <c r="E214" s="223"/>
      <c r="F214" s="223"/>
    </row>
    <row r="215" spans="1:5" ht="12.75">
      <c r="A215" s="190" t="s">
        <v>178</v>
      </c>
      <c r="B215" s="193"/>
      <c r="D215" s="223"/>
      <c r="E215" s="223"/>
    </row>
    <row r="216" spans="1:5" ht="49.5" customHeight="1">
      <c r="A216" s="190"/>
      <c r="B216" s="193"/>
      <c r="D216" s="223"/>
      <c r="E216" s="223"/>
    </row>
    <row r="217" spans="1:8" s="81" customFormat="1" ht="12.75">
      <c r="A217" s="57" t="s">
        <v>179</v>
      </c>
      <c r="B217" s="193"/>
      <c r="C217" s="193"/>
      <c r="D217" s="57"/>
      <c r="E217" s="57"/>
      <c r="F217" s="57"/>
      <c r="G217" s="57"/>
      <c r="H217" s="57"/>
    </row>
    <row r="218" spans="1:3" ht="12.75">
      <c r="A218" s="57" t="s">
        <v>180</v>
      </c>
      <c r="B218" s="193"/>
      <c r="C218" s="193"/>
    </row>
    <row r="219" spans="2:3" ht="12.75">
      <c r="B219" s="193"/>
      <c r="C219" s="193"/>
    </row>
    <row r="220" spans="1:3" ht="12.75">
      <c r="A220" s="57" t="s">
        <v>181</v>
      </c>
      <c r="B220" s="193"/>
      <c r="C220" s="193"/>
    </row>
    <row r="221" spans="1:3" ht="12.75">
      <c r="A221" s="193"/>
      <c r="B221" s="193"/>
      <c r="C221" s="193"/>
    </row>
    <row r="222" spans="1:3" ht="12.75">
      <c r="A222" s="193"/>
      <c r="B222" s="193"/>
      <c r="C222" s="193"/>
    </row>
    <row r="223" spans="1:3" ht="12.75">
      <c r="A223" s="193"/>
      <c r="B223" s="193"/>
      <c r="C223" s="193"/>
    </row>
    <row r="224" spans="1:3" ht="12.75">
      <c r="A224" s="193"/>
      <c r="B224" s="193"/>
      <c r="C224" s="193"/>
    </row>
    <row r="225" spans="1:3" ht="12.75">
      <c r="A225" s="193"/>
      <c r="B225" s="193"/>
      <c r="C225" s="193"/>
    </row>
    <row r="226" spans="1:3" ht="12.75">
      <c r="A226" s="193"/>
      <c r="B226" s="193"/>
      <c r="C226" s="193"/>
    </row>
    <row r="227" spans="1:3" ht="12.75">
      <c r="A227" s="193"/>
      <c r="B227" s="193"/>
      <c r="C227" s="193"/>
    </row>
    <row r="228" spans="1:3" ht="12.75">
      <c r="A228" s="193"/>
      <c r="B228" s="193"/>
      <c r="C228" s="193"/>
    </row>
    <row r="229" spans="1:3" ht="12.75">
      <c r="A229" s="193"/>
      <c r="B229" s="193"/>
      <c r="C229" s="193"/>
    </row>
    <row r="230" spans="1:3" ht="12.75">
      <c r="A230" s="193"/>
      <c r="B230" s="193"/>
      <c r="C230" s="193"/>
    </row>
    <row r="231" spans="1:3" ht="12.75">
      <c r="A231" s="193"/>
      <c r="B231" s="193"/>
      <c r="C231" s="193"/>
    </row>
    <row r="232" spans="1:3" ht="12.75">
      <c r="A232" s="193"/>
      <c r="B232" s="193"/>
      <c r="C232" s="193"/>
    </row>
    <row r="233" spans="1:3" ht="12.75">
      <c r="A233" s="193"/>
      <c r="B233" s="193"/>
      <c r="C233" s="193"/>
    </row>
    <row r="234" spans="1:3" ht="12.75">
      <c r="A234" s="193"/>
      <c r="B234" s="193"/>
      <c r="C234" s="193"/>
    </row>
    <row r="235" spans="1:3" ht="12.75">
      <c r="A235" s="193"/>
      <c r="B235" s="193"/>
      <c r="C235" s="193"/>
    </row>
    <row r="236" spans="1:3" ht="12.75">
      <c r="A236" s="193"/>
      <c r="B236" s="193"/>
      <c r="C236" s="193"/>
    </row>
    <row r="237" spans="1:3" ht="12.75">
      <c r="A237" s="193"/>
      <c r="B237" s="193"/>
      <c r="C237" s="193"/>
    </row>
    <row r="238" spans="1:3" ht="12.75">
      <c r="A238" s="193"/>
      <c r="B238" s="193"/>
      <c r="C238" s="193"/>
    </row>
    <row r="239" spans="1:3" ht="12.75">
      <c r="A239" s="193"/>
      <c r="B239" s="193"/>
      <c r="C239" s="193"/>
    </row>
    <row r="240" spans="1:3" ht="12.75">
      <c r="A240" s="193"/>
      <c r="B240" s="193"/>
      <c r="C240" s="193"/>
    </row>
    <row r="241" spans="1:3" ht="12.75">
      <c r="A241" s="193"/>
      <c r="B241" s="193"/>
      <c r="C241" s="193"/>
    </row>
    <row r="242" spans="1:3" ht="12.75">
      <c r="A242" s="193"/>
      <c r="B242" s="193"/>
      <c r="C242" s="193"/>
    </row>
  </sheetData>
  <mergeCells count="3">
    <mergeCell ref="A1:H1"/>
    <mergeCell ref="E102:F102"/>
    <mergeCell ref="G102:H102"/>
  </mergeCells>
  <printOptions/>
  <pageMargins left="0.73" right="0.75" top="1.17" bottom="0.58" header="0.35" footer="0.39"/>
  <pageSetup horizontalDpi="600" verticalDpi="600" orientation="portrait" paperSize="9" r:id="rId2"/>
  <headerFooter alignWithMargins="0">
    <oddHeader>&amp;L&amp;"Times New Roman,Bold"&amp;14DeGem Berhad&amp;10 (Company No 415726-T)&amp;"Times New Roman,Regular"&amp;8
&amp;"Times New Roman,Bold"&amp;10Quarterly Report On Consolidated Results 
For The Fourth Financial Quarter Ended 31 December 2002</oddHeader>
  </headerFooter>
  <rowBreaks count="3" manualBreakCount="3">
    <brk id="99" max="7" man="1"/>
    <brk id="154" max="7" man="1"/>
    <brk id="201" max="7" man="1"/>
  </rowBreaks>
  <drawing r:id="rId1"/>
</worksheet>
</file>

<file path=xl/worksheets/sheet2.xml><?xml version="1.0" encoding="utf-8"?>
<worksheet xmlns="http://schemas.openxmlformats.org/spreadsheetml/2006/main" xmlns:r="http://schemas.openxmlformats.org/officeDocument/2006/relationships">
  <dimension ref="B1:AV53"/>
  <sheetViews>
    <sheetView workbookViewId="0" topLeftCell="A9">
      <selection activeCell="C23" sqref="C23"/>
    </sheetView>
  </sheetViews>
  <sheetFormatPr defaultColWidth="9.140625" defaultRowHeight="12.75"/>
  <cols>
    <col min="1" max="1" width="1.57421875" style="229" customWidth="1"/>
    <col min="2" max="2" width="38.140625" style="236" customWidth="1"/>
    <col min="3" max="3" width="13.57421875" style="237" customWidth="1"/>
    <col min="4" max="4" width="3.7109375" style="237" customWidth="1"/>
    <col min="5" max="5" width="13.57421875" style="237" bestFit="1" customWidth="1"/>
    <col min="6" max="6" width="3.7109375" style="237" customWidth="1"/>
    <col min="7" max="7" width="11.8515625" style="237" bestFit="1" customWidth="1"/>
    <col min="8" max="8" width="3.7109375" style="237" customWidth="1"/>
    <col min="9" max="9" width="14.7109375" style="237" customWidth="1"/>
    <col min="10" max="10" width="14.57421875" style="235" bestFit="1" customWidth="1"/>
    <col min="11" max="16384" width="9.140625" style="229" customWidth="1"/>
  </cols>
  <sheetData>
    <row r="1" spans="2:19" s="1" customFormat="1" ht="20.25">
      <c r="B1" s="2" t="s">
        <v>107</v>
      </c>
      <c r="C1" s="45"/>
      <c r="D1" s="46"/>
      <c r="E1" s="47"/>
      <c r="F1" s="47"/>
      <c r="G1" s="46"/>
      <c r="H1" s="46"/>
      <c r="I1" s="48"/>
      <c r="J1" s="46"/>
      <c r="K1" s="49"/>
      <c r="L1" s="50"/>
      <c r="M1" s="50"/>
      <c r="N1" s="51"/>
      <c r="O1" s="52"/>
      <c r="P1" s="52"/>
      <c r="Q1" s="52"/>
      <c r="R1" s="52"/>
      <c r="S1" s="52"/>
    </row>
    <row r="2" spans="2:19" s="1" customFormat="1" ht="20.25">
      <c r="B2" s="2"/>
      <c r="C2" s="45"/>
      <c r="D2" s="46"/>
      <c r="E2" s="47"/>
      <c r="F2" s="47"/>
      <c r="G2" s="46"/>
      <c r="H2" s="46"/>
      <c r="I2" s="48"/>
      <c r="J2" s="46"/>
      <c r="K2" s="49"/>
      <c r="L2" s="50"/>
      <c r="M2" s="50"/>
      <c r="N2" s="51"/>
      <c r="O2" s="52"/>
      <c r="P2" s="52"/>
      <c r="Q2" s="52"/>
      <c r="R2" s="52"/>
      <c r="S2" s="52"/>
    </row>
    <row r="3" spans="2:19" s="1" customFormat="1" ht="15">
      <c r="B3" s="5" t="s">
        <v>0</v>
      </c>
      <c r="C3" s="45"/>
      <c r="D3" s="46"/>
      <c r="E3" s="47"/>
      <c r="F3" s="47"/>
      <c r="G3" s="46"/>
      <c r="H3" s="46"/>
      <c r="I3" s="48"/>
      <c r="J3" s="46"/>
      <c r="K3" s="49"/>
      <c r="L3" s="50"/>
      <c r="M3" s="50"/>
      <c r="N3" s="53"/>
      <c r="O3" s="54"/>
      <c r="P3" s="54"/>
      <c r="Q3" s="54"/>
      <c r="R3" s="54"/>
      <c r="S3" s="54"/>
    </row>
    <row r="4" spans="2:19" s="1" customFormat="1" ht="12.75" customHeight="1">
      <c r="B4" s="5" t="s">
        <v>1</v>
      </c>
      <c r="C4" s="45"/>
      <c r="D4" s="47"/>
      <c r="E4" s="47"/>
      <c r="F4" s="47"/>
      <c r="G4" s="47"/>
      <c r="H4" s="47"/>
      <c r="I4" s="55"/>
      <c r="J4" s="47"/>
      <c r="K4" s="50"/>
      <c r="L4" s="50"/>
      <c r="M4" s="50"/>
      <c r="N4" s="53"/>
      <c r="O4" s="54"/>
      <c r="P4" s="54"/>
      <c r="Q4" s="54"/>
      <c r="R4" s="54"/>
      <c r="S4" s="54"/>
    </row>
    <row r="5" spans="2:19" s="1" customFormat="1" ht="15">
      <c r="B5" s="6" t="s">
        <v>2</v>
      </c>
      <c r="C5" s="56"/>
      <c r="D5" s="47"/>
      <c r="E5" s="47"/>
      <c r="F5" s="47"/>
      <c r="G5" s="47"/>
      <c r="H5" s="47"/>
      <c r="I5" s="55"/>
      <c r="J5" s="47"/>
      <c r="K5" s="50"/>
      <c r="L5" s="50"/>
      <c r="M5" s="50"/>
      <c r="N5" s="53"/>
      <c r="O5" s="54"/>
      <c r="P5" s="54"/>
      <c r="Q5" s="54"/>
      <c r="R5" s="54"/>
      <c r="S5" s="54"/>
    </row>
    <row r="6" spans="2:19" s="1" customFormat="1" ht="15">
      <c r="B6" s="6"/>
      <c r="C6" s="56"/>
      <c r="D6" s="47"/>
      <c r="E6" s="47"/>
      <c r="F6" s="47"/>
      <c r="G6" s="47"/>
      <c r="H6" s="47"/>
      <c r="I6" s="55"/>
      <c r="J6" s="47"/>
      <c r="K6" s="50"/>
      <c r="L6" s="50"/>
      <c r="M6" s="50"/>
      <c r="N6" s="53"/>
      <c r="O6" s="54"/>
      <c r="P6" s="54"/>
      <c r="Q6" s="54"/>
      <c r="R6" s="54"/>
      <c r="S6" s="54"/>
    </row>
    <row r="7" spans="2:19" s="1" customFormat="1" ht="15">
      <c r="B7" s="224" t="s">
        <v>44</v>
      </c>
      <c r="C7" s="57"/>
      <c r="D7" s="47"/>
      <c r="E7" s="47"/>
      <c r="F7" s="47"/>
      <c r="G7" s="47"/>
      <c r="H7" s="47"/>
      <c r="I7" s="55"/>
      <c r="J7" s="47"/>
      <c r="K7" s="50"/>
      <c r="L7" s="50"/>
      <c r="M7" s="50"/>
      <c r="N7" s="53"/>
      <c r="O7" s="54"/>
      <c r="P7" s="54"/>
      <c r="Q7" s="54"/>
      <c r="R7" s="54"/>
      <c r="S7" s="54"/>
    </row>
    <row r="8" spans="2:19" s="1" customFormat="1" ht="15">
      <c r="B8" s="58"/>
      <c r="C8" s="56"/>
      <c r="D8" s="47"/>
      <c r="E8" s="47"/>
      <c r="F8" s="47"/>
      <c r="G8" s="47"/>
      <c r="H8" s="47"/>
      <c r="I8" s="55"/>
      <c r="J8" s="47"/>
      <c r="K8" s="50"/>
      <c r="L8" s="50"/>
      <c r="M8" s="50"/>
      <c r="N8" s="53"/>
      <c r="O8" s="54"/>
      <c r="P8" s="54"/>
      <c r="Q8" s="54"/>
      <c r="R8" s="54"/>
      <c r="S8" s="54"/>
    </row>
    <row r="9" spans="2:19" s="1" customFormat="1" ht="15">
      <c r="B9" s="59"/>
      <c r="C9" s="56"/>
      <c r="D9" s="47"/>
      <c r="E9" s="47"/>
      <c r="F9" s="47"/>
      <c r="G9" s="47"/>
      <c r="H9" s="47"/>
      <c r="I9" s="55"/>
      <c r="J9" s="47"/>
      <c r="K9" s="50"/>
      <c r="L9" s="50"/>
      <c r="M9" s="50"/>
      <c r="N9" s="53"/>
      <c r="O9" s="54"/>
      <c r="P9" s="54"/>
      <c r="Q9" s="54"/>
      <c r="R9" s="54"/>
      <c r="S9" s="54"/>
    </row>
    <row r="10" spans="2:9" s="225" customFormat="1" ht="14.25">
      <c r="B10" s="226"/>
      <c r="C10" s="227" t="s">
        <v>45</v>
      </c>
      <c r="D10" s="227"/>
      <c r="E10" s="227" t="s">
        <v>45</v>
      </c>
      <c r="F10" s="227"/>
      <c r="G10" s="227" t="s">
        <v>46</v>
      </c>
      <c r="H10" s="227"/>
      <c r="I10" s="227"/>
    </row>
    <row r="11" spans="2:9" s="225" customFormat="1" ht="15">
      <c r="B11" s="228"/>
      <c r="C11" s="227" t="s">
        <v>47</v>
      </c>
      <c r="D11" s="227"/>
      <c r="E11" s="227" t="s">
        <v>48</v>
      </c>
      <c r="F11" s="227"/>
      <c r="G11" s="227" t="s">
        <v>49</v>
      </c>
      <c r="H11" s="227"/>
      <c r="I11" s="227" t="s">
        <v>8</v>
      </c>
    </row>
    <row r="12" spans="2:9" s="225" customFormat="1" ht="15">
      <c r="B12" s="228"/>
      <c r="C12" s="227" t="s">
        <v>6</v>
      </c>
      <c r="D12" s="227"/>
      <c r="E12" s="227" t="s">
        <v>6</v>
      </c>
      <c r="F12" s="227"/>
      <c r="G12" s="227" t="s">
        <v>6</v>
      </c>
      <c r="H12" s="227"/>
      <c r="I12" s="227" t="s">
        <v>6</v>
      </c>
    </row>
    <row r="13" spans="2:10" ht="12.75" customHeight="1">
      <c r="B13" s="230"/>
      <c r="C13" s="231"/>
      <c r="D13" s="232"/>
      <c r="E13" s="231"/>
      <c r="F13" s="227"/>
      <c r="G13" s="231"/>
      <c r="H13" s="227"/>
      <c r="I13" s="231"/>
      <c r="J13" s="229"/>
    </row>
    <row r="14" spans="2:10" ht="15">
      <c r="B14" s="230" t="s">
        <v>50</v>
      </c>
      <c r="C14" s="60">
        <f>'Qtr-BS (2)'!C44</f>
        <v>42000</v>
      </c>
      <c r="D14" s="60"/>
      <c r="E14" s="60">
        <v>2507</v>
      </c>
      <c r="F14" s="60"/>
      <c r="G14" s="60">
        <f>'Qtr-BS (2)'!E47</f>
        <v>22765.536</v>
      </c>
      <c r="H14" s="60"/>
      <c r="I14" s="60">
        <f>SUM(C14:G14)</f>
        <v>67272.536</v>
      </c>
      <c r="J14" s="229"/>
    </row>
    <row r="15" spans="2:10" ht="15">
      <c r="B15" s="230"/>
      <c r="C15" s="60"/>
      <c r="D15" s="60"/>
      <c r="E15" s="60"/>
      <c r="F15" s="60"/>
      <c r="G15" s="60"/>
      <c r="H15" s="60"/>
      <c r="I15" s="60"/>
      <c r="J15" s="229"/>
    </row>
    <row r="16" spans="2:10" ht="12.75" customHeight="1">
      <c r="B16" s="230" t="s">
        <v>182</v>
      </c>
      <c r="C16" s="61">
        <v>0</v>
      </c>
      <c r="D16" s="61"/>
      <c r="E16" s="61">
        <v>0</v>
      </c>
      <c r="F16" s="61"/>
      <c r="G16" s="61">
        <f>'Qtr-P&amp;L (2)'!F38</f>
        <v>12103</v>
      </c>
      <c r="H16" s="61"/>
      <c r="I16" s="61">
        <f>SUM(C16:G16)</f>
        <v>12103</v>
      </c>
      <c r="J16" s="62"/>
    </row>
    <row r="17" spans="2:10" ht="12.75" customHeight="1">
      <c r="B17" s="230"/>
      <c r="C17" s="61"/>
      <c r="D17" s="61"/>
      <c r="E17" s="61"/>
      <c r="F17" s="61"/>
      <c r="G17" s="61"/>
      <c r="H17" s="61"/>
      <c r="I17" s="61"/>
      <c r="J17" s="62"/>
    </row>
    <row r="18" spans="2:10" ht="12.75" customHeight="1">
      <c r="B18" s="230" t="s">
        <v>51</v>
      </c>
      <c r="C18" s="61">
        <v>0</v>
      </c>
      <c r="D18" s="61"/>
      <c r="E18" s="61">
        <v>-72</v>
      </c>
      <c r="F18" s="61"/>
      <c r="G18" s="61">
        <v>0</v>
      </c>
      <c r="H18" s="61"/>
      <c r="I18" s="61">
        <f>SUM(C18:G18)</f>
        <v>-72</v>
      </c>
      <c r="J18" s="62"/>
    </row>
    <row r="19" spans="2:10" ht="12.75" customHeight="1">
      <c r="B19" s="230"/>
      <c r="C19" s="61"/>
      <c r="D19" s="61"/>
      <c r="E19" s="61"/>
      <c r="F19" s="61"/>
      <c r="G19" s="61"/>
      <c r="H19" s="61"/>
      <c r="I19" s="61"/>
      <c r="J19" s="62"/>
    </row>
    <row r="20" spans="2:10" ht="12.75" customHeight="1">
      <c r="B20" s="230" t="s">
        <v>52</v>
      </c>
      <c r="C20" s="63">
        <v>0</v>
      </c>
      <c r="D20" s="63"/>
      <c r="E20" s="63">
        <v>0</v>
      </c>
      <c r="F20" s="63"/>
      <c r="G20" s="63">
        <v>-1512</v>
      </c>
      <c r="H20" s="63"/>
      <c r="I20" s="63">
        <f>SUM(C20:G20)</f>
        <v>-1512</v>
      </c>
      <c r="J20" s="62"/>
    </row>
    <row r="21" spans="2:10" ht="12.75" customHeight="1">
      <c r="B21" s="230"/>
      <c r="C21" s="61"/>
      <c r="D21" s="61"/>
      <c r="E21" s="61"/>
      <c r="F21" s="61"/>
      <c r="G21" s="61"/>
      <c r="H21" s="61"/>
      <c r="I21" s="61"/>
      <c r="J21" s="64"/>
    </row>
    <row r="22" spans="2:48" ht="12.75" customHeight="1" thickBot="1">
      <c r="B22" s="230" t="s">
        <v>109</v>
      </c>
      <c r="C22" s="65">
        <f>SUM(C14:C20)</f>
        <v>42000</v>
      </c>
      <c r="D22" s="65"/>
      <c r="E22" s="65">
        <f>SUM(E14:E20)</f>
        <v>2435</v>
      </c>
      <c r="F22" s="65"/>
      <c r="G22" s="65">
        <f>SUM(G14:G20)</f>
        <v>33356.536</v>
      </c>
      <c r="H22" s="65"/>
      <c r="I22" s="65">
        <f>SUM(I14:I20)</f>
        <v>77791.536</v>
      </c>
      <c r="J22" s="66"/>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row>
    <row r="23" spans="2:10" ht="12.75" customHeight="1">
      <c r="B23" s="230"/>
      <c r="C23" s="61"/>
      <c r="D23" s="61"/>
      <c r="E23" s="61"/>
      <c r="F23" s="61"/>
      <c r="G23" s="61"/>
      <c r="H23" s="61"/>
      <c r="I23" s="61"/>
      <c r="J23" s="64"/>
    </row>
    <row r="24" spans="2:10" ht="12.75" customHeight="1">
      <c r="B24" s="230"/>
      <c r="C24" s="60"/>
      <c r="D24" s="60"/>
      <c r="E24" s="60"/>
      <c r="F24" s="60"/>
      <c r="G24" s="60"/>
      <c r="H24" s="60"/>
      <c r="I24" s="60"/>
      <c r="J24" s="64"/>
    </row>
    <row r="25" spans="2:10" ht="12.75" customHeight="1">
      <c r="B25" s="230"/>
      <c r="C25" s="60"/>
      <c r="D25" s="60"/>
      <c r="E25" s="60"/>
      <c r="F25" s="60"/>
      <c r="G25" s="60"/>
      <c r="H25" s="60"/>
      <c r="I25" s="60"/>
      <c r="J25" s="64"/>
    </row>
    <row r="26" spans="2:10" ht="12.75" customHeight="1">
      <c r="B26" s="230"/>
      <c r="C26" s="60"/>
      <c r="D26" s="60"/>
      <c r="E26" s="60"/>
      <c r="F26" s="60"/>
      <c r="G26" s="60"/>
      <c r="H26" s="60"/>
      <c r="I26" s="60"/>
      <c r="J26" s="64"/>
    </row>
    <row r="27" spans="2:10" ht="9.75" customHeight="1">
      <c r="B27" s="230"/>
      <c r="C27" s="60"/>
      <c r="D27" s="60"/>
      <c r="E27" s="60"/>
      <c r="F27" s="60"/>
      <c r="G27" s="60"/>
      <c r="H27" s="60"/>
      <c r="I27" s="60"/>
      <c r="J27" s="64"/>
    </row>
    <row r="28" spans="2:10" ht="15">
      <c r="B28" s="234"/>
      <c r="C28" s="230"/>
      <c r="D28" s="230"/>
      <c r="E28" s="230"/>
      <c r="F28" s="230"/>
      <c r="G28" s="230"/>
      <c r="H28" s="230"/>
      <c r="I28" s="230"/>
      <c r="J28" s="229"/>
    </row>
    <row r="29" spans="2:10" ht="15">
      <c r="B29" s="234"/>
      <c r="C29" s="230"/>
      <c r="D29" s="230"/>
      <c r="E29" s="230"/>
      <c r="F29" s="230"/>
      <c r="G29" s="230"/>
      <c r="H29" s="230"/>
      <c r="I29" s="230"/>
      <c r="J29" s="229"/>
    </row>
    <row r="30" spans="2:10" ht="15">
      <c r="B30" s="234"/>
      <c r="C30" s="230"/>
      <c r="D30" s="230"/>
      <c r="E30" s="230"/>
      <c r="F30" s="230"/>
      <c r="G30" s="230"/>
      <c r="H30" s="230"/>
      <c r="I30" s="230"/>
      <c r="J30" s="229"/>
    </row>
    <row r="31" spans="2:10" ht="15">
      <c r="B31" s="234"/>
      <c r="C31" s="230"/>
      <c r="D31" s="230"/>
      <c r="E31" s="230"/>
      <c r="F31" s="230"/>
      <c r="G31" s="230"/>
      <c r="H31" s="230"/>
      <c r="I31" s="230"/>
      <c r="J31" s="229"/>
    </row>
    <row r="32" spans="2:10" ht="9.75" customHeight="1">
      <c r="B32" s="234"/>
      <c r="C32" s="230"/>
      <c r="D32" s="230"/>
      <c r="E32" s="230"/>
      <c r="F32" s="230"/>
      <c r="G32" s="230"/>
      <c r="H32" s="230"/>
      <c r="I32" s="230"/>
      <c r="J32" s="229"/>
    </row>
    <row r="33" spans="2:10" ht="15">
      <c r="B33" s="234"/>
      <c r="C33" s="230"/>
      <c r="D33" s="230"/>
      <c r="E33" s="230"/>
      <c r="F33" s="230"/>
      <c r="G33" s="230"/>
      <c r="H33" s="230"/>
      <c r="I33" s="230"/>
      <c r="J33" s="229"/>
    </row>
    <row r="34" spans="2:10" ht="9.75" customHeight="1">
      <c r="B34" s="234"/>
      <c r="C34" s="230"/>
      <c r="D34" s="230"/>
      <c r="E34" s="230"/>
      <c r="F34" s="230"/>
      <c r="G34" s="230"/>
      <c r="H34" s="230"/>
      <c r="I34" s="230"/>
      <c r="J34" s="229"/>
    </row>
    <row r="35" spans="2:10" ht="15">
      <c r="B35" s="234"/>
      <c r="C35" s="230"/>
      <c r="D35" s="230"/>
      <c r="E35" s="230"/>
      <c r="F35" s="230"/>
      <c r="G35" s="230"/>
      <c r="H35" s="230"/>
      <c r="I35" s="230"/>
      <c r="J35" s="229"/>
    </row>
    <row r="36" spans="2:10" ht="9.75" customHeight="1">
      <c r="B36" s="234"/>
      <c r="C36" s="230"/>
      <c r="D36" s="230"/>
      <c r="E36" s="230"/>
      <c r="F36" s="230"/>
      <c r="G36" s="230"/>
      <c r="H36" s="230"/>
      <c r="I36" s="230"/>
      <c r="J36" s="229"/>
    </row>
    <row r="37" spans="2:10" ht="15">
      <c r="B37" s="234"/>
      <c r="C37" s="230"/>
      <c r="D37" s="230"/>
      <c r="E37" s="230"/>
      <c r="F37" s="230"/>
      <c r="G37" s="230"/>
      <c r="H37" s="230"/>
      <c r="I37" s="230"/>
      <c r="J37" s="229"/>
    </row>
    <row r="38" spans="2:10" ht="9.75" customHeight="1">
      <c r="B38" s="234"/>
      <c r="C38" s="230"/>
      <c r="D38" s="230"/>
      <c r="E38" s="230"/>
      <c r="F38" s="230"/>
      <c r="G38" s="230"/>
      <c r="H38" s="230"/>
      <c r="I38" s="230"/>
      <c r="J38" s="229"/>
    </row>
    <row r="39" spans="2:10" ht="15">
      <c r="B39" s="234"/>
      <c r="C39" s="230"/>
      <c r="D39" s="230"/>
      <c r="E39" s="230"/>
      <c r="F39" s="230"/>
      <c r="G39" s="230"/>
      <c r="H39" s="230"/>
      <c r="I39" s="230"/>
      <c r="J39" s="229"/>
    </row>
    <row r="40" spans="2:10" ht="9.75" customHeight="1">
      <c r="B40" s="234"/>
      <c r="C40" s="230"/>
      <c r="D40" s="230"/>
      <c r="E40" s="230"/>
      <c r="F40" s="230"/>
      <c r="G40" s="230"/>
      <c r="H40" s="230"/>
      <c r="I40" s="230"/>
      <c r="J40" s="229"/>
    </row>
    <row r="41" spans="2:10" ht="15">
      <c r="B41" s="234"/>
      <c r="C41" s="230"/>
      <c r="D41" s="230"/>
      <c r="E41" s="230"/>
      <c r="F41" s="230"/>
      <c r="G41" s="230"/>
      <c r="H41" s="230"/>
      <c r="I41" s="230"/>
      <c r="J41" s="229"/>
    </row>
    <row r="42" spans="2:10" ht="9.75" customHeight="1">
      <c r="B42" s="234"/>
      <c r="C42" s="230"/>
      <c r="D42" s="230"/>
      <c r="E42" s="230"/>
      <c r="F42" s="230"/>
      <c r="G42" s="230"/>
      <c r="H42" s="230"/>
      <c r="I42" s="230"/>
      <c r="J42" s="229"/>
    </row>
    <row r="43" spans="2:10" ht="15">
      <c r="B43" s="234"/>
      <c r="C43" s="230"/>
      <c r="D43" s="230"/>
      <c r="E43" s="230"/>
      <c r="F43" s="230"/>
      <c r="G43" s="230"/>
      <c r="H43" s="230"/>
      <c r="I43" s="230"/>
      <c r="J43" s="229"/>
    </row>
    <row r="44" spans="2:10" ht="9.75" customHeight="1">
      <c r="B44" s="234"/>
      <c r="C44" s="230"/>
      <c r="D44" s="230"/>
      <c r="E44" s="230"/>
      <c r="F44" s="230"/>
      <c r="G44" s="230"/>
      <c r="H44" s="230"/>
      <c r="I44" s="230"/>
      <c r="J44" s="229"/>
    </row>
    <row r="45" spans="2:10" ht="15">
      <c r="B45" s="234"/>
      <c r="C45" s="230"/>
      <c r="D45" s="230"/>
      <c r="E45" s="230"/>
      <c r="F45" s="230"/>
      <c r="G45" s="230"/>
      <c r="H45" s="230"/>
      <c r="I45" s="230"/>
      <c r="J45" s="229"/>
    </row>
    <row r="46" spans="2:10" ht="9.75" customHeight="1">
      <c r="B46" s="234"/>
      <c r="C46" s="230"/>
      <c r="D46" s="230"/>
      <c r="E46" s="230"/>
      <c r="F46" s="230"/>
      <c r="G46" s="230"/>
      <c r="H46" s="230"/>
      <c r="I46" s="230"/>
      <c r="J46" s="229"/>
    </row>
    <row r="47" spans="2:10" ht="15">
      <c r="B47" s="234"/>
      <c r="C47" s="230"/>
      <c r="D47" s="230"/>
      <c r="E47" s="230"/>
      <c r="F47" s="230"/>
      <c r="G47" s="230"/>
      <c r="H47" s="230"/>
      <c r="I47" s="230"/>
      <c r="J47" s="229"/>
    </row>
    <row r="48" spans="2:10" ht="15">
      <c r="B48" s="234"/>
      <c r="C48" s="230"/>
      <c r="D48" s="230"/>
      <c r="E48" s="230"/>
      <c r="F48" s="230"/>
      <c r="G48" s="230"/>
      <c r="H48" s="230"/>
      <c r="I48" s="230"/>
      <c r="J48" s="229"/>
    </row>
    <row r="49" spans="2:9" ht="15">
      <c r="B49" s="230"/>
      <c r="C49" s="234"/>
      <c r="D49" s="234"/>
      <c r="E49" s="234"/>
      <c r="F49" s="234"/>
      <c r="G49" s="234"/>
      <c r="H49" s="234"/>
      <c r="I49" s="234"/>
    </row>
    <row r="50" spans="2:9" ht="15">
      <c r="B50" s="230"/>
      <c r="C50" s="234"/>
      <c r="D50" s="234"/>
      <c r="E50" s="234"/>
      <c r="F50" s="234"/>
      <c r="G50" s="234"/>
      <c r="H50" s="234"/>
      <c r="I50" s="234"/>
    </row>
    <row r="51" spans="2:9" ht="15">
      <c r="B51" s="230"/>
      <c r="C51" s="234"/>
      <c r="D51" s="234"/>
      <c r="E51" s="234"/>
      <c r="F51" s="234"/>
      <c r="G51" s="234"/>
      <c r="H51" s="234"/>
      <c r="I51" s="234"/>
    </row>
    <row r="52" spans="2:9" ht="15">
      <c r="B52" s="230"/>
      <c r="C52" s="234"/>
      <c r="D52" s="234"/>
      <c r="E52" s="234"/>
      <c r="F52" s="234"/>
      <c r="G52" s="234"/>
      <c r="H52" s="234"/>
      <c r="I52" s="234"/>
    </row>
    <row r="53" spans="2:9" ht="15">
      <c r="B53" s="230"/>
      <c r="C53" s="234"/>
      <c r="D53" s="234"/>
      <c r="E53" s="234"/>
      <c r="F53" s="234"/>
      <c r="G53" s="234"/>
      <c r="H53" s="234"/>
      <c r="I53" s="234"/>
    </row>
  </sheetData>
  <printOptions/>
  <pageMargins left="0.4" right="0.38" top="0.8" bottom="0.72" header="0.49" footer="0.41"/>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75" zoomScaleNormal="75" workbookViewId="0" topLeftCell="A1">
      <selection activeCell="C20" sqref="C20"/>
    </sheetView>
  </sheetViews>
  <sheetFormatPr defaultColWidth="9.140625" defaultRowHeight="12.75"/>
  <cols>
    <col min="1" max="1" width="2.57421875" style="4" customWidth="1"/>
    <col min="2" max="2" width="50.8515625" style="50" customWidth="1"/>
    <col min="3" max="3" width="16.7109375" style="74" customWidth="1"/>
    <col min="4" max="4" width="7.00390625" style="75" customWidth="1"/>
    <col min="5" max="5" width="16.7109375" style="50" customWidth="1"/>
    <col min="6" max="6" width="3.28125" style="50" customWidth="1"/>
    <col min="7" max="10" width="17.57421875" style="76" customWidth="1"/>
    <col min="11" max="16384" width="9.140625" style="1" customWidth="1"/>
  </cols>
  <sheetData>
    <row r="1" spans="1:10" ht="18.75">
      <c r="A1" s="2" t="s">
        <v>107</v>
      </c>
      <c r="C1" s="67"/>
      <c r="D1" s="68"/>
      <c r="E1" s="69"/>
      <c r="G1" s="70"/>
      <c r="H1" s="70"/>
      <c r="I1" s="70"/>
      <c r="J1" s="70"/>
    </row>
    <row r="2" spans="3:10" ht="15">
      <c r="C2" s="71"/>
      <c r="D2" s="72"/>
      <c r="E2" s="49"/>
      <c r="G2" s="73"/>
      <c r="H2" s="73"/>
      <c r="I2" s="73"/>
      <c r="J2" s="73"/>
    </row>
    <row r="3" ht="15">
      <c r="A3" s="5" t="s">
        <v>0</v>
      </c>
    </row>
    <row r="4" ht="15">
      <c r="A4" s="5" t="s">
        <v>1</v>
      </c>
    </row>
    <row r="5" ht="15">
      <c r="A5" s="6" t="s">
        <v>53</v>
      </c>
    </row>
    <row r="7" spans="1:10" ht="15">
      <c r="A7" s="5" t="s">
        <v>54</v>
      </c>
      <c r="C7" s="67"/>
      <c r="D7" s="68"/>
      <c r="E7" s="69"/>
      <c r="G7" s="70"/>
      <c r="H7" s="70"/>
      <c r="I7" s="70"/>
      <c r="J7" s="70"/>
    </row>
    <row r="8" spans="1:10" ht="15">
      <c r="A8" s="5"/>
      <c r="B8" s="69"/>
      <c r="C8" s="67"/>
      <c r="D8" s="68"/>
      <c r="E8" s="69"/>
      <c r="G8" s="70"/>
      <c r="H8" s="70"/>
      <c r="I8" s="70"/>
      <c r="J8" s="70"/>
    </row>
    <row r="9" spans="1:10" s="81" customFormat="1" ht="15">
      <c r="A9" s="4"/>
      <c r="B9" s="77"/>
      <c r="C9" s="78" t="s">
        <v>55</v>
      </c>
      <c r="D9" s="79"/>
      <c r="E9" s="77" t="s">
        <v>55</v>
      </c>
      <c r="F9" s="50"/>
      <c r="G9" s="80"/>
      <c r="H9" s="80"/>
      <c r="I9" s="80"/>
      <c r="J9" s="80"/>
    </row>
    <row r="10" spans="1:10" s="81" customFormat="1" ht="15">
      <c r="A10" s="4"/>
      <c r="B10" s="77"/>
      <c r="C10" s="78" t="s">
        <v>56</v>
      </c>
      <c r="D10" s="79"/>
      <c r="E10" s="77" t="s">
        <v>57</v>
      </c>
      <c r="F10" s="77"/>
      <c r="G10" s="82"/>
      <c r="H10" s="82"/>
      <c r="I10" s="82"/>
      <c r="J10" s="82"/>
    </row>
    <row r="11" spans="1:10" s="81" customFormat="1" ht="15">
      <c r="A11" s="4"/>
      <c r="B11" s="77"/>
      <c r="C11" s="78" t="s">
        <v>58</v>
      </c>
      <c r="D11" s="79"/>
      <c r="E11" s="77" t="s">
        <v>59</v>
      </c>
      <c r="F11" s="77"/>
      <c r="G11" s="82"/>
      <c r="H11" s="82"/>
      <c r="I11" s="82"/>
      <c r="J11" s="82"/>
    </row>
    <row r="12" spans="1:10" s="81" customFormat="1" ht="15">
      <c r="A12" s="4"/>
      <c r="B12" s="77"/>
      <c r="C12" s="74"/>
      <c r="D12" s="79"/>
      <c r="E12" s="77" t="s">
        <v>60</v>
      </c>
      <c r="F12" s="77"/>
      <c r="G12" s="82"/>
      <c r="H12" s="82"/>
      <c r="I12" s="82"/>
      <c r="J12" s="82"/>
    </row>
    <row r="13" spans="1:10" ht="15">
      <c r="A13" s="5"/>
      <c r="B13" s="83"/>
      <c r="C13" s="84" t="s">
        <v>61</v>
      </c>
      <c r="D13" s="79"/>
      <c r="E13" s="84" t="s">
        <v>62</v>
      </c>
      <c r="F13" s="83"/>
      <c r="G13" s="85"/>
      <c r="H13" s="85"/>
      <c r="I13" s="85"/>
      <c r="J13" s="85"/>
    </row>
    <row r="14" spans="1:10" ht="15">
      <c r="A14" s="5"/>
      <c r="B14" s="83"/>
      <c r="C14" s="78" t="s">
        <v>4</v>
      </c>
      <c r="D14" s="86"/>
      <c r="E14" s="87" t="s">
        <v>5</v>
      </c>
      <c r="F14" s="83"/>
      <c r="G14" s="88"/>
      <c r="H14" s="88"/>
      <c r="I14" s="88"/>
      <c r="J14" s="88"/>
    </row>
    <row r="15" spans="1:10" ht="14.25">
      <c r="A15" s="5"/>
      <c r="B15" s="83"/>
      <c r="C15" s="89" t="s">
        <v>6</v>
      </c>
      <c r="D15" s="90"/>
      <c r="E15" s="83" t="s">
        <v>6</v>
      </c>
      <c r="F15" s="83"/>
      <c r="G15" s="85"/>
      <c r="H15" s="85"/>
      <c r="I15" s="85"/>
      <c r="J15" s="85"/>
    </row>
    <row r="16" spans="3:10" ht="15">
      <c r="C16" s="91"/>
      <c r="D16" s="79"/>
      <c r="E16" s="92"/>
      <c r="G16" s="80"/>
      <c r="H16" s="80"/>
      <c r="I16" s="80"/>
      <c r="J16" s="80"/>
    </row>
    <row r="17" spans="1:10" ht="15">
      <c r="A17" s="5" t="s">
        <v>63</v>
      </c>
      <c r="C17" s="93">
        <v>23419</v>
      </c>
      <c r="D17" s="94"/>
      <c r="E17" s="95">
        <f>23190926/1000</f>
        <v>23190.926</v>
      </c>
      <c r="G17" s="96"/>
      <c r="H17" s="96"/>
      <c r="I17" s="96"/>
      <c r="J17" s="96"/>
    </row>
    <row r="18" spans="1:10" ht="15">
      <c r="A18" s="5"/>
      <c r="B18" s="97"/>
      <c r="C18" s="98"/>
      <c r="D18" s="99"/>
      <c r="E18" s="100"/>
      <c r="F18" s="97"/>
      <c r="G18" s="101"/>
      <c r="H18" s="101"/>
      <c r="I18" s="96"/>
      <c r="J18" s="96"/>
    </row>
    <row r="19" spans="1:10" ht="15">
      <c r="A19" s="97" t="s">
        <v>64</v>
      </c>
      <c r="C19" s="102"/>
      <c r="D19" s="103"/>
      <c r="E19" s="95"/>
      <c r="G19" s="104"/>
      <c r="H19" s="104"/>
      <c r="I19" s="96"/>
      <c r="J19" s="96"/>
    </row>
    <row r="20" spans="2:10" ht="15">
      <c r="B20" s="4" t="s">
        <v>19</v>
      </c>
      <c r="C20" s="105">
        <v>84719</v>
      </c>
      <c r="D20" s="94"/>
      <c r="E20" s="238">
        <f>(77752513-500)/1000</f>
        <v>77752.013</v>
      </c>
      <c r="G20" s="96"/>
      <c r="H20" s="96"/>
      <c r="I20" s="96"/>
      <c r="J20" s="96"/>
    </row>
    <row r="21" spans="2:10" ht="15">
      <c r="B21" s="4" t="s">
        <v>65</v>
      </c>
      <c r="C21" s="106">
        <v>1260</v>
      </c>
      <c r="D21" s="94"/>
      <c r="E21" s="239">
        <f>2156802/1000</f>
        <v>2156.802</v>
      </c>
      <c r="G21" s="96"/>
      <c r="H21" s="96"/>
      <c r="I21" s="96"/>
      <c r="J21" s="96"/>
    </row>
    <row r="22" spans="2:10" ht="15">
      <c r="B22" s="4" t="s">
        <v>66</v>
      </c>
      <c r="C22" s="106">
        <f>135+1523</f>
        <v>1658</v>
      </c>
      <c r="D22" s="94"/>
      <c r="E22" s="239">
        <f>1637394/1000</f>
        <v>1637.394</v>
      </c>
      <c r="G22" s="96"/>
      <c r="H22" s="96"/>
      <c r="I22" s="96"/>
      <c r="J22" s="96"/>
    </row>
    <row r="23" spans="2:10" ht="15">
      <c r="B23" s="4" t="s">
        <v>67</v>
      </c>
      <c r="C23" s="106">
        <v>2898</v>
      </c>
      <c r="D23" s="94"/>
      <c r="E23" s="239">
        <f>2417787/1000</f>
        <v>2417.787</v>
      </c>
      <c r="G23" s="96"/>
      <c r="H23" s="96"/>
      <c r="I23" s="96"/>
      <c r="J23" s="96"/>
    </row>
    <row r="24" spans="2:10" ht="15">
      <c r="B24" s="107" t="s">
        <v>68</v>
      </c>
      <c r="C24" s="108">
        <v>0</v>
      </c>
      <c r="D24" s="94"/>
      <c r="E24" s="240">
        <f>2800/1000</f>
        <v>2.8</v>
      </c>
      <c r="G24" s="96"/>
      <c r="H24" s="96"/>
      <c r="I24" s="96"/>
      <c r="J24" s="96"/>
    </row>
    <row r="25" spans="2:10" ht="15">
      <c r="B25" s="109"/>
      <c r="C25" s="110"/>
      <c r="D25" s="94"/>
      <c r="E25" s="111"/>
      <c r="G25" s="96"/>
      <c r="H25" s="96"/>
      <c r="I25" s="96"/>
      <c r="J25" s="96"/>
    </row>
    <row r="26" spans="2:10" ht="15">
      <c r="B26" s="112"/>
      <c r="C26" s="113">
        <f>SUM(C20:C24)</f>
        <v>90535</v>
      </c>
      <c r="D26" s="114"/>
      <c r="E26" s="113">
        <f>SUM(E20:E24)+0.5</f>
        <v>83967.296</v>
      </c>
      <c r="G26" s="115"/>
      <c r="H26" s="115"/>
      <c r="I26" s="96"/>
      <c r="J26" s="96"/>
    </row>
    <row r="27" spans="3:10" ht="15">
      <c r="C27" s="102"/>
      <c r="D27" s="103"/>
      <c r="E27" s="95"/>
      <c r="G27" s="104"/>
      <c r="H27" s="104"/>
      <c r="I27" s="96"/>
      <c r="J27" s="96"/>
    </row>
    <row r="28" spans="1:10" ht="15">
      <c r="A28" s="97" t="s">
        <v>69</v>
      </c>
      <c r="C28" s="102"/>
      <c r="D28" s="103"/>
      <c r="E28" s="95"/>
      <c r="G28" s="104"/>
      <c r="H28" s="104"/>
      <c r="I28" s="96"/>
      <c r="J28" s="96"/>
    </row>
    <row r="29" spans="2:10" ht="15">
      <c r="B29" s="4" t="s">
        <v>70</v>
      </c>
      <c r="C29" s="116">
        <v>15982</v>
      </c>
      <c r="D29" s="94"/>
      <c r="E29" s="238">
        <f>(15560285-50)/1000</f>
        <v>15560.235</v>
      </c>
      <c r="G29" s="96"/>
      <c r="H29" s="96"/>
      <c r="I29" s="96"/>
      <c r="J29" s="96"/>
    </row>
    <row r="30" spans="2:10" ht="15">
      <c r="B30" s="4" t="s">
        <v>71</v>
      </c>
      <c r="C30" s="117">
        <f>1296+3815</f>
        <v>5111</v>
      </c>
      <c r="D30" s="94"/>
      <c r="E30" s="239">
        <f>(6987964+67474)/1000</f>
        <v>7055.438</v>
      </c>
      <c r="G30" s="96"/>
      <c r="H30" s="96"/>
      <c r="I30" s="96"/>
      <c r="J30" s="96"/>
    </row>
    <row r="31" spans="2:10" ht="15">
      <c r="B31" s="4" t="s">
        <v>72</v>
      </c>
      <c r="C31" s="117">
        <v>4781</v>
      </c>
      <c r="D31" s="94"/>
      <c r="E31" s="239">
        <f>6507963/1000</f>
        <v>6507.963</v>
      </c>
      <c r="G31" s="96"/>
      <c r="H31" s="96"/>
      <c r="I31" s="96"/>
      <c r="J31" s="96"/>
    </row>
    <row r="32" spans="2:10" ht="15">
      <c r="B32" s="4" t="s">
        <v>73</v>
      </c>
      <c r="C32" s="117">
        <v>459</v>
      </c>
      <c r="D32" s="94"/>
      <c r="E32" s="239">
        <f>5964401/1000-E55</f>
        <v>426.92199999999957</v>
      </c>
      <c r="G32" s="96"/>
      <c r="H32" s="96"/>
      <c r="I32" s="96"/>
      <c r="J32" s="96"/>
    </row>
    <row r="33" spans="2:10" ht="15">
      <c r="B33" s="4" t="s">
        <v>74</v>
      </c>
      <c r="C33" s="117">
        <v>202</v>
      </c>
      <c r="D33" s="94"/>
      <c r="E33" s="239">
        <f>184867/1000</f>
        <v>184.867</v>
      </c>
      <c r="G33" s="96"/>
      <c r="H33" s="96"/>
      <c r="I33" s="96"/>
      <c r="J33" s="96"/>
    </row>
    <row r="34" spans="2:10" ht="15">
      <c r="B34" s="50" t="s">
        <v>75</v>
      </c>
      <c r="C34" s="117">
        <v>0</v>
      </c>
      <c r="D34" s="94"/>
      <c r="E34" s="239">
        <f>1989540/1000</f>
        <v>1989.54</v>
      </c>
      <c r="G34" s="96"/>
      <c r="H34" s="96"/>
      <c r="I34" s="96"/>
      <c r="J34" s="96"/>
    </row>
    <row r="35" spans="2:10" ht="15">
      <c r="B35" s="4" t="s">
        <v>76</v>
      </c>
      <c r="C35" s="118">
        <v>201</v>
      </c>
      <c r="D35" s="94"/>
      <c r="E35" s="240">
        <v>0</v>
      </c>
      <c r="G35" s="96"/>
      <c r="H35" s="96"/>
      <c r="I35" s="96"/>
      <c r="J35" s="96"/>
    </row>
    <row r="36" spans="2:10" ht="15">
      <c r="B36" s="112"/>
      <c r="C36" s="96"/>
      <c r="D36" s="94"/>
      <c r="E36" s="111"/>
      <c r="G36" s="96"/>
      <c r="H36" s="96"/>
      <c r="I36" s="96"/>
      <c r="J36" s="96"/>
    </row>
    <row r="37" spans="2:10" ht="15">
      <c r="B37" s="112"/>
      <c r="C37" s="113">
        <f>SUM(C29:C35)</f>
        <v>26736</v>
      </c>
      <c r="D37" s="114"/>
      <c r="E37" s="113">
        <f>SUM(E29:E35)</f>
        <v>31724.965</v>
      </c>
      <c r="G37" s="115"/>
      <c r="H37" s="115"/>
      <c r="I37" s="96"/>
      <c r="J37" s="96"/>
    </row>
    <row r="38" spans="3:10" ht="15">
      <c r="C38" s="102"/>
      <c r="D38" s="103"/>
      <c r="E38" s="95"/>
      <c r="G38" s="104"/>
      <c r="H38" s="104"/>
      <c r="I38" s="96"/>
      <c r="J38" s="96"/>
    </row>
    <row r="39" spans="1:10" ht="15">
      <c r="A39" s="97" t="s">
        <v>77</v>
      </c>
      <c r="C39" s="113">
        <f>C26-C37</f>
        <v>63799</v>
      </c>
      <c r="D39" s="114"/>
      <c r="E39" s="113">
        <f>E26-E37</f>
        <v>52242.331000000006</v>
      </c>
      <c r="G39" s="115"/>
      <c r="H39" s="115"/>
      <c r="I39" s="96"/>
      <c r="J39" s="96"/>
    </row>
    <row r="40" spans="3:10" ht="15">
      <c r="C40" s="115"/>
      <c r="D40" s="114"/>
      <c r="E40" s="119"/>
      <c r="G40" s="115"/>
      <c r="H40" s="115"/>
      <c r="I40" s="96"/>
      <c r="J40" s="96"/>
    </row>
    <row r="41" spans="3:10" ht="15.75" thickBot="1">
      <c r="C41" s="120">
        <f>C17+C39</f>
        <v>87218</v>
      </c>
      <c r="D41" s="114"/>
      <c r="E41" s="120">
        <f>E17+E39</f>
        <v>75433.25700000001</v>
      </c>
      <c r="G41" s="115"/>
      <c r="H41" s="115"/>
      <c r="I41" s="96"/>
      <c r="J41" s="96"/>
    </row>
    <row r="42" spans="3:10" ht="15">
      <c r="C42" s="102"/>
      <c r="D42" s="103"/>
      <c r="E42" s="95"/>
      <c r="G42" s="104"/>
      <c r="H42" s="104"/>
      <c r="I42" s="96"/>
      <c r="J42" s="96"/>
    </row>
    <row r="43" spans="1:10" ht="15">
      <c r="A43" s="50"/>
      <c r="C43" s="102"/>
      <c r="D43" s="103"/>
      <c r="E43" s="95"/>
      <c r="G43" s="104"/>
      <c r="H43" s="104"/>
      <c r="I43" s="96"/>
      <c r="J43" s="96"/>
    </row>
    <row r="44" spans="1:10" ht="15">
      <c r="A44" s="97" t="s">
        <v>78</v>
      </c>
      <c r="C44" s="93">
        <v>42000</v>
      </c>
      <c r="D44" s="94"/>
      <c r="E44" s="95">
        <f>42000000/1000</f>
        <v>42000</v>
      </c>
      <c r="G44" s="96"/>
      <c r="H44" s="96"/>
      <c r="I44" s="96"/>
      <c r="J44" s="96"/>
    </row>
    <row r="45" spans="1:10" ht="15">
      <c r="A45" s="50"/>
      <c r="C45" s="93"/>
      <c r="D45" s="94"/>
      <c r="E45" s="121"/>
      <c r="G45" s="96"/>
      <c r="H45" s="96"/>
      <c r="I45" s="96"/>
      <c r="J45" s="96"/>
    </row>
    <row r="46" spans="1:10" ht="15">
      <c r="A46" s="5" t="s">
        <v>79</v>
      </c>
      <c r="C46" s="93">
        <v>2435</v>
      </c>
      <c r="D46" s="94"/>
      <c r="E46" s="95">
        <f>2506562/1000</f>
        <v>2506.562</v>
      </c>
      <c r="G46" s="96"/>
      <c r="H46" s="96"/>
      <c r="I46" s="96"/>
      <c r="J46" s="96"/>
    </row>
    <row r="47" spans="1:10" ht="15">
      <c r="A47" s="5" t="s">
        <v>80</v>
      </c>
      <c r="C47" s="122">
        <f>33357</f>
        <v>33357</v>
      </c>
      <c r="D47" s="94"/>
      <c r="E47" s="123">
        <f>22765536/1000</f>
        <v>22765.536</v>
      </c>
      <c r="G47" s="96"/>
      <c r="H47" s="96"/>
      <c r="I47" s="96"/>
      <c r="J47" s="96"/>
    </row>
    <row r="48" spans="2:10" ht="15">
      <c r="B48" s="124"/>
      <c r="C48" s="96"/>
      <c r="D48" s="94"/>
      <c r="E48" s="111"/>
      <c r="G48" s="96"/>
      <c r="H48" s="96"/>
      <c r="I48" s="96"/>
      <c r="J48" s="96"/>
    </row>
    <row r="49" spans="1:10" ht="15">
      <c r="A49" s="97" t="s">
        <v>81</v>
      </c>
      <c r="C49" s="125">
        <f>SUM(C44:C47)</f>
        <v>77792</v>
      </c>
      <c r="D49" s="126"/>
      <c r="E49" s="125">
        <f>SUM(E44:E47)+0.5</f>
        <v>67272.598</v>
      </c>
      <c r="G49" s="125"/>
      <c r="H49" s="125"/>
      <c r="I49" s="96"/>
      <c r="J49" s="96"/>
    </row>
    <row r="50" spans="3:10" ht="15">
      <c r="C50" s="127"/>
      <c r="D50" s="128"/>
      <c r="E50" s="95"/>
      <c r="G50" s="129"/>
      <c r="H50" s="129"/>
      <c r="I50" s="96"/>
      <c r="J50" s="96"/>
    </row>
    <row r="51" spans="1:10" ht="15">
      <c r="A51" s="5" t="s">
        <v>82</v>
      </c>
      <c r="C51" s="93">
        <v>3664</v>
      </c>
      <c r="D51" s="94"/>
      <c r="E51" s="95">
        <f>2268085/1000</f>
        <v>2268.085</v>
      </c>
      <c r="G51" s="96"/>
      <c r="H51" s="96"/>
      <c r="I51" s="96"/>
      <c r="J51" s="96"/>
    </row>
    <row r="52" spans="1:10" ht="15">
      <c r="A52" s="130"/>
      <c r="C52" s="93"/>
      <c r="D52" s="94"/>
      <c r="E52" s="95"/>
      <c r="G52" s="96"/>
      <c r="H52" s="96"/>
      <c r="I52" s="96"/>
      <c r="J52" s="96"/>
    </row>
    <row r="53" spans="1:10" ht="15">
      <c r="A53" s="5" t="s">
        <v>83</v>
      </c>
      <c r="C53" s="127"/>
      <c r="D53" s="128"/>
      <c r="E53" s="95"/>
      <c r="G53" s="129"/>
      <c r="H53" s="129"/>
      <c r="I53" s="96"/>
      <c r="J53" s="96"/>
    </row>
    <row r="54" spans="1:10" ht="15">
      <c r="A54" s="1"/>
      <c r="B54" s="4" t="s">
        <v>74</v>
      </c>
      <c r="C54" s="127">
        <v>562</v>
      </c>
      <c r="D54" s="128"/>
      <c r="E54" s="95">
        <f>153545/1000-0.5</f>
        <v>153.045</v>
      </c>
      <c r="G54" s="129"/>
      <c r="H54" s="129"/>
      <c r="I54" s="96"/>
      <c r="J54" s="96"/>
    </row>
    <row r="55" spans="1:10" ht="15">
      <c r="A55" s="1"/>
      <c r="B55" s="50" t="s">
        <v>84</v>
      </c>
      <c r="C55" s="127">
        <v>4998</v>
      </c>
      <c r="D55" s="128"/>
      <c r="E55" s="95">
        <f>(5537479)/1000</f>
        <v>5537.479</v>
      </c>
      <c r="G55" s="129"/>
      <c r="H55" s="129"/>
      <c r="I55" s="96"/>
      <c r="J55" s="96"/>
    </row>
    <row r="56" spans="1:10" ht="15">
      <c r="A56" s="1"/>
      <c r="B56" s="50" t="s">
        <v>85</v>
      </c>
      <c r="C56" s="122">
        <v>202</v>
      </c>
      <c r="D56" s="94"/>
      <c r="E56" s="131">
        <f>(202000/1000)</f>
        <v>202</v>
      </c>
      <c r="G56" s="96"/>
      <c r="H56" s="96"/>
      <c r="I56" s="96"/>
      <c r="J56" s="96"/>
    </row>
    <row r="57" spans="3:10" ht="15">
      <c r="C57" s="104"/>
      <c r="D57" s="103"/>
      <c r="E57" s="111"/>
      <c r="G57" s="104"/>
      <c r="H57" s="104"/>
      <c r="I57" s="96"/>
      <c r="J57" s="96"/>
    </row>
    <row r="58" spans="3:10" ht="15.75" thickBot="1">
      <c r="C58" s="120">
        <f>C49+C51+C54+C56+C55</f>
        <v>87218</v>
      </c>
      <c r="D58" s="114"/>
      <c r="E58" s="120">
        <f>E49+E51+E54+E56+E55</f>
        <v>75433.20700000001</v>
      </c>
      <c r="G58" s="115"/>
      <c r="H58" s="115"/>
      <c r="I58" s="96"/>
      <c r="J58" s="96"/>
    </row>
    <row r="59" spans="4:10" ht="15">
      <c r="D59" s="103"/>
      <c r="E59" s="95"/>
      <c r="G59" s="104"/>
      <c r="H59" s="104"/>
      <c r="I59" s="96"/>
      <c r="J59" s="96"/>
    </row>
    <row r="60" spans="1:10" ht="15">
      <c r="A60" s="112" t="s">
        <v>86</v>
      </c>
      <c r="C60" s="132">
        <f>((C49)/42000)</f>
        <v>1.8521904761904762</v>
      </c>
      <c r="D60" s="133"/>
      <c r="E60" s="132">
        <f>((E49)/42000)</f>
        <v>1.6017285238095238</v>
      </c>
      <c r="F60" s="134"/>
      <c r="G60" s="135"/>
      <c r="H60" s="135"/>
      <c r="I60" s="96"/>
      <c r="J60" s="96"/>
    </row>
    <row r="61" spans="3:10" ht="15">
      <c r="C61" s="136"/>
      <c r="E61" s="77"/>
      <c r="I61" s="96"/>
      <c r="J61" s="96"/>
    </row>
    <row r="62" spans="9:10" ht="15">
      <c r="I62" s="96"/>
      <c r="J62" s="96"/>
    </row>
    <row r="63" spans="1:10" ht="15">
      <c r="A63" s="137"/>
      <c r="I63" s="96"/>
      <c r="J63" s="96"/>
    </row>
    <row r="64" spans="9:10" ht="15">
      <c r="I64" s="96"/>
      <c r="J64" s="96"/>
    </row>
    <row r="65" spans="9:10" ht="15">
      <c r="I65" s="96"/>
      <c r="J65" s="96"/>
    </row>
    <row r="66" spans="3:10" ht="15">
      <c r="C66" s="138"/>
      <c r="D66" s="139"/>
      <c r="E66" s="140"/>
      <c r="I66" s="96"/>
      <c r="J66" s="96"/>
    </row>
    <row r="67" spans="9:10" ht="15">
      <c r="I67" s="96"/>
      <c r="J67" s="96"/>
    </row>
    <row r="68" spans="9:10" ht="15">
      <c r="I68" s="96"/>
      <c r="J68" s="96"/>
    </row>
    <row r="69" spans="9:10" ht="15">
      <c r="I69" s="96"/>
      <c r="J69" s="96"/>
    </row>
  </sheetData>
  <printOptions/>
  <pageMargins left="0.7" right="0.5" top="0.5" bottom="0.2" header="0.2" footer="0.2"/>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91"/>
  <sheetViews>
    <sheetView workbookViewId="0" topLeftCell="E11">
      <selection activeCell="D20" sqref="D20"/>
    </sheetView>
  </sheetViews>
  <sheetFormatPr defaultColWidth="9.140625" defaultRowHeight="12.75"/>
  <cols>
    <col min="1" max="1" width="35.28125" style="74" customWidth="1"/>
    <col min="2" max="2" width="19.7109375" style="74" customWidth="1"/>
    <col min="3" max="3" width="1.7109375" style="74" customWidth="1"/>
    <col min="4" max="4" width="19.7109375" style="74" customWidth="1"/>
    <col min="5" max="5" width="1.7109375" style="74" customWidth="1"/>
    <col min="6" max="6" width="19.7109375" style="74" customWidth="1"/>
    <col min="7" max="7" width="1.8515625" style="74" customWidth="1"/>
    <col min="8" max="8" width="19.7109375" style="74" customWidth="1"/>
    <col min="9" max="9" width="1.7109375" style="74" customWidth="1"/>
    <col min="10" max="10" width="14.57421875" style="145" customWidth="1"/>
    <col min="11" max="11" width="14.8515625" style="146" bestFit="1" customWidth="1"/>
    <col min="12" max="15" width="9.140625" style="146" customWidth="1"/>
    <col min="16" max="16384" width="9.140625" style="144" customWidth="1"/>
  </cols>
  <sheetData>
    <row r="1" spans="1:15" ht="20.25">
      <c r="A1" s="141" t="s">
        <v>108</v>
      </c>
      <c r="D1" s="71"/>
      <c r="E1" s="71"/>
      <c r="F1" s="71"/>
      <c r="G1" s="71"/>
      <c r="H1" s="71"/>
      <c r="I1" s="71"/>
      <c r="J1" s="142"/>
      <c r="K1" s="143"/>
      <c r="L1" s="143"/>
      <c r="M1" s="143"/>
      <c r="N1" s="143"/>
      <c r="O1" s="143"/>
    </row>
    <row r="2" spans="1:9" ht="15">
      <c r="A2" s="107"/>
      <c r="B2" s="71"/>
      <c r="C2" s="71"/>
      <c r="D2" s="71"/>
      <c r="E2" s="71"/>
      <c r="F2" s="71"/>
      <c r="G2" s="71"/>
      <c r="H2" s="71"/>
      <c r="I2" s="71"/>
    </row>
    <row r="3" ht="15">
      <c r="A3" s="147" t="s">
        <v>87</v>
      </c>
    </row>
    <row r="4" ht="15">
      <c r="A4" s="148" t="s">
        <v>88</v>
      </c>
    </row>
    <row r="5" ht="15">
      <c r="A5" s="149" t="s">
        <v>2</v>
      </c>
    </row>
    <row r="6" spans="1:15" ht="15">
      <c r="A6" s="144"/>
      <c r="B6" s="76"/>
      <c r="C6" s="76"/>
      <c r="D6" s="76"/>
      <c r="E6" s="76"/>
      <c r="F6" s="76"/>
      <c r="G6" s="76"/>
      <c r="H6" s="76"/>
      <c r="I6" s="76"/>
      <c r="J6" s="150"/>
      <c r="K6" s="151"/>
      <c r="L6" s="151"/>
      <c r="M6" s="151"/>
      <c r="N6" s="151"/>
      <c r="O6" s="151"/>
    </row>
    <row r="7" spans="1:15" ht="15">
      <c r="A7" s="152" t="s">
        <v>89</v>
      </c>
      <c r="B7" s="76"/>
      <c r="C7" s="76"/>
      <c r="D7" s="76"/>
      <c r="E7" s="76"/>
      <c r="F7" s="76"/>
      <c r="G7" s="76"/>
      <c r="H7" s="76"/>
      <c r="I7" s="76"/>
      <c r="J7" s="150"/>
      <c r="K7" s="151"/>
      <c r="L7" s="151"/>
      <c r="M7" s="151"/>
      <c r="N7" s="151"/>
      <c r="O7" s="151"/>
    </row>
    <row r="8" spans="1:15" ht="15">
      <c r="A8" s="152"/>
      <c r="B8" s="76"/>
      <c r="C8" s="76"/>
      <c r="D8" s="76"/>
      <c r="E8" s="76"/>
      <c r="F8" s="76"/>
      <c r="G8" s="76"/>
      <c r="H8" s="76"/>
      <c r="I8" s="76"/>
      <c r="J8" s="150"/>
      <c r="K8" s="151"/>
      <c r="L8" s="151"/>
      <c r="M8" s="151"/>
      <c r="N8" s="151"/>
      <c r="O8" s="151"/>
    </row>
    <row r="9" spans="1:15" ht="15">
      <c r="A9" s="76"/>
      <c r="B9" s="76"/>
      <c r="C9" s="76"/>
      <c r="D9" s="76"/>
      <c r="E9" s="76"/>
      <c r="F9" s="76"/>
      <c r="G9" s="76"/>
      <c r="H9" s="76"/>
      <c r="I9" s="76"/>
      <c r="J9" s="150"/>
      <c r="K9" s="151"/>
      <c r="L9" s="151"/>
      <c r="M9" s="151"/>
      <c r="N9" s="151"/>
      <c r="O9" s="151"/>
    </row>
    <row r="10" spans="1:15" ht="15">
      <c r="A10" s="76"/>
      <c r="B10" s="249" t="s">
        <v>90</v>
      </c>
      <c r="C10" s="250"/>
      <c r="D10" s="251"/>
      <c r="E10" s="70"/>
      <c r="F10" s="249" t="s">
        <v>91</v>
      </c>
      <c r="G10" s="250"/>
      <c r="H10" s="251"/>
      <c r="I10" s="153"/>
      <c r="J10" s="150"/>
      <c r="K10" s="151"/>
      <c r="L10" s="151"/>
      <c r="M10" s="151"/>
      <c r="N10" s="151"/>
      <c r="O10" s="151"/>
    </row>
    <row r="11" spans="1:15" ht="15">
      <c r="A11" s="76"/>
      <c r="B11" s="154"/>
      <c r="C11" s="76"/>
      <c r="D11" s="155"/>
      <c r="E11" s="76"/>
      <c r="F11" s="154"/>
      <c r="G11" s="76"/>
      <c r="H11" s="155"/>
      <c r="I11" s="76"/>
      <c r="J11" s="150"/>
      <c r="K11" s="151"/>
      <c r="L11" s="151"/>
      <c r="M11" s="151"/>
      <c r="N11" s="151"/>
      <c r="O11" s="151"/>
    </row>
    <row r="12" spans="1:15" ht="15">
      <c r="A12" s="76"/>
      <c r="B12" s="154"/>
      <c r="C12" s="76"/>
      <c r="D12" s="156"/>
      <c r="E12" s="80"/>
      <c r="F12" s="157"/>
      <c r="G12" s="80"/>
      <c r="H12" s="156"/>
      <c r="I12" s="80"/>
      <c r="J12" s="150"/>
      <c r="K12" s="151"/>
      <c r="L12" s="151"/>
      <c r="M12" s="151"/>
      <c r="N12" s="151"/>
      <c r="O12" s="151"/>
    </row>
    <row r="13" spans="1:15" ht="15">
      <c r="A13" s="76"/>
      <c r="B13" s="157" t="s">
        <v>56</v>
      </c>
      <c r="C13" s="80"/>
      <c r="D13" s="156" t="s">
        <v>92</v>
      </c>
      <c r="E13" s="80"/>
      <c r="F13" s="157" t="s">
        <v>56</v>
      </c>
      <c r="G13" s="80"/>
      <c r="H13" s="156" t="s">
        <v>92</v>
      </c>
      <c r="I13" s="80"/>
      <c r="J13" s="150"/>
      <c r="K13" s="151"/>
      <c r="L13" s="151"/>
      <c r="M13" s="151"/>
      <c r="N13" s="151"/>
      <c r="O13" s="151"/>
    </row>
    <row r="14" spans="1:15" ht="15">
      <c r="A14" s="76"/>
      <c r="B14" s="157" t="s">
        <v>58</v>
      </c>
      <c r="C14" s="80"/>
      <c r="D14" s="156" t="s">
        <v>58</v>
      </c>
      <c r="E14" s="80"/>
      <c r="F14" s="158" t="s">
        <v>93</v>
      </c>
      <c r="G14" s="159"/>
      <c r="H14" s="160" t="s">
        <v>93</v>
      </c>
      <c r="I14" s="159"/>
      <c r="J14" s="150"/>
      <c r="K14" s="151"/>
      <c r="L14" s="151"/>
      <c r="M14" s="151"/>
      <c r="N14" s="151"/>
      <c r="O14" s="151"/>
    </row>
    <row r="15" spans="1:15" ht="15">
      <c r="A15" s="76"/>
      <c r="B15" s="157" t="s">
        <v>94</v>
      </c>
      <c r="C15" s="80"/>
      <c r="D15" s="156" t="s">
        <v>94</v>
      </c>
      <c r="E15" s="80"/>
      <c r="F15" s="158" t="s">
        <v>94</v>
      </c>
      <c r="G15" s="161"/>
      <c r="H15" s="156" t="s">
        <v>94</v>
      </c>
      <c r="I15" s="80"/>
      <c r="J15" s="150"/>
      <c r="K15" s="151"/>
      <c r="L15" s="151"/>
      <c r="M15" s="151"/>
      <c r="N15" s="151"/>
      <c r="O15" s="151"/>
    </row>
    <row r="16" spans="1:15" ht="15">
      <c r="A16" s="76"/>
      <c r="B16" s="158" t="s">
        <v>4</v>
      </c>
      <c r="C16" s="159"/>
      <c r="D16" s="160" t="s">
        <v>5</v>
      </c>
      <c r="E16" s="161"/>
      <c r="F16" s="158" t="s">
        <v>4</v>
      </c>
      <c r="G16" s="159"/>
      <c r="H16" s="160" t="s">
        <v>5</v>
      </c>
      <c r="I16" s="161"/>
      <c r="J16" s="150"/>
      <c r="K16" s="151"/>
      <c r="L16" s="151"/>
      <c r="M16" s="151"/>
      <c r="N16" s="151"/>
      <c r="O16" s="151"/>
    </row>
    <row r="17" spans="1:15" ht="14.25">
      <c r="A17" s="162"/>
      <c r="B17" s="163" t="s">
        <v>6</v>
      </c>
      <c r="C17" s="164"/>
      <c r="D17" s="165" t="s">
        <v>6</v>
      </c>
      <c r="E17" s="164"/>
      <c r="F17" s="163" t="s">
        <v>6</v>
      </c>
      <c r="G17" s="164"/>
      <c r="H17" s="165" t="s">
        <v>6</v>
      </c>
      <c r="I17" s="164"/>
      <c r="J17" s="166"/>
      <c r="K17" s="167"/>
      <c r="L17" s="168"/>
      <c r="M17" s="168"/>
      <c r="N17" s="168"/>
      <c r="O17" s="168"/>
    </row>
    <row r="18" spans="1:15" ht="15">
      <c r="A18" s="76"/>
      <c r="B18" s="169"/>
      <c r="C18" s="170"/>
      <c r="D18" s="171"/>
      <c r="E18" s="76"/>
      <c r="F18" s="169"/>
      <c r="G18" s="170"/>
      <c r="H18" s="171"/>
      <c r="I18" s="76"/>
      <c r="J18" s="150"/>
      <c r="K18" s="151"/>
      <c r="L18" s="151"/>
      <c r="M18" s="151"/>
      <c r="N18" s="151"/>
      <c r="O18" s="151"/>
    </row>
    <row r="19" spans="2:15" ht="15">
      <c r="B19" s="172"/>
      <c r="C19" s="172"/>
      <c r="D19" s="76"/>
      <c r="E19" s="76"/>
      <c r="F19" s="172"/>
      <c r="G19" s="172"/>
      <c r="H19" s="76"/>
      <c r="I19" s="76"/>
      <c r="J19" s="150"/>
      <c r="K19" s="151"/>
      <c r="L19" s="151"/>
      <c r="M19" s="151"/>
      <c r="N19" s="151"/>
      <c r="O19" s="151"/>
    </row>
    <row r="20" spans="1:15" ht="15">
      <c r="A20" s="76" t="s">
        <v>95</v>
      </c>
      <c r="B20" s="161">
        <v>30627</v>
      </c>
      <c r="C20" s="161"/>
      <c r="D20" s="161">
        <v>28050</v>
      </c>
      <c r="E20" s="161"/>
      <c r="F20" s="161">
        <v>102272</v>
      </c>
      <c r="G20" s="161"/>
      <c r="H20" s="161">
        <v>83048</v>
      </c>
      <c r="I20" s="161"/>
      <c r="J20" s="173"/>
      <c r="K20" s="174"/>
      <c r="L20" s="151"/>
      <c r="M20" s="151"/>
      <c r="N20" s="151"/>
      <c r="O20" s="151"/>
    </row>
    <row r="21" spans="1:15" ht="15">
      <c r="A21" s="76"/>
      <c r="B21" s="161"/>
      <c r="C21" s="161"/>
      <c r="D21" s="161"/>
      <c r="E21" s="161"/>
      <c r="F21" s="161"/>
      <c r="G21" s="161"/>
      <c r="H21" s="161"/>
      <c r="I21" s="161"/>
      <c r="J21" s="173"/>
      <c r="K21" s="150"/>
      <c r="L21" s="151"/>
      <c r="M21" s="151"/>
      <c r="N21" s="151"/>
      <c r="O21" s="151"/>
    </row>
    <row r="22" spans="1:15" ht="15">
      <c r="A22" s="76" t="s">
        <v>96</v>
      </c>
      <c r="B22" s="161">
        <f>-24934</f>
        <v>-24934</v>
      </c>
      <c r="C22" s="161"/>
      <c r="D22" s="161">
        <f>-(D20+D24-D26)</f>
        <v>-23684</v>
      </c>
      <c r="E22" s="161"/>
      <c r="F22" s="161">
        <f>-84626-1</f>
        <v>-84627</v>
      </c>
      <c r="G22" s="161"/>
      <c r="H22" s="161">
        <f>-50045-10656-7509-1</f>
        <v>-68211</v>
      </c>
      <c r="I22" s="161"/>
      <c r="J22" s="173"/>
      <c r="K22" s="104"/>
      <c r="L22" s="151"/>
      <c r="M22" s="151"/>
      <c r="N22" s="151"/>
      <c r="O22" s="151"/>
    </row>
    <row r="23" spans="1:15" ht="15">
      <c r="A23" s="76"/>
      <c r="B23" s="161"/>
      <c r="C23" s="161"/>
      <c r="D23" s="161"/>
      <c r="E23" s="161"/>
      <c r="F23" s="161"/>
      <c r="G23" s="161"/>
      <c r="H23" s="161"/>
      <c r="I23" s="161"/>
      <c r="J23" s="173"/>
      <c r="K23" s="150"/>
      <c r="L23" s="151"/>
      <c r="M23" s="151"/>
      <c r="N23" s="151"/>
      <c r="O23" s="151"/>
    </row>
    <row r="24" spans="1:15" ht="15">
      <c r="A24" s="76" t="s">
        <v>97</v>
      </c>
      <c r="B24" s="131">
        <v>256</v>
      </c>
      <c r="C24" s="161"/>
      <c r="D24" s="131">
        <v>193</v>
      </c>
      <c r="E24" s="161"/>
      <c r="F24" s="131">
        <v>576</v>
      </c>
      <c r="G24" s="161"/>
      <c r="H24" s="131">
        <v>515</v>
      </c>
      <c r="I24" s="161"/>
      <c r="J24" s="173"/>
      <c r="K24" s="150"/>
      <c r="L24" s="151"/>
      <c r="M24" s="151"/>
      <c r="N24" s="151"/>
      <c r="O24" s="151"/>
    </row>
    <row r="25" spans="1:15" ht="15">
      <c r="A25" s="76"/>
      <c r="B25" s="161"/>
      <c r="C25" s="161"/>
      <c r="D25" s="161"/>
      <c r="E25" s="161"/>
      <c r="F25" s="161"/>
      <c r="G25" s="161"/>
      <c r="H25" s="161"/>
      <c r="I25" s="161"/>
      <c r="J25" s="173"/>
      <c r="K25" s="150"/>
      <c r="L25" s="151"/>
      <c r="M25" s="151"/>
      <c r="N25" s="151"/>
      <c r="O25" s="151"/>
    </row>
    <row r="26" spans="1:15" ht="15">
      <c r="A26" s="76" t="s">
        <v>98</v>
      </c>
      <c r="B26" s="161">
        <f>B20+B22+B24</f>
        <v>5949</v>
      </c>
      <c r="C26" s="161"/>
      <c r="D26" s="161">
        <f>D30-D28</f>
        <v>4559</v>
      </c>
      <c r="E26" s="161"/>
      <c r="F26" s="161">
        <f>SUM(F20:F25)</f>
        <v>18221</v>
      </c>
      <c r="G26" s="161"/>
      <c r="H26" s="161">
        <f>SUM(H20:H25)</f>
        <v>15352</v>
      </c>
      <c r="I26" s="161"/>
      <c r="J26" s="150"/>
      <c r="K26" s="151"/>
      <c r="L26" s="151"/>
      <c r="M26" s="151"/>
      <c r="N26" s="151"/>
      <c r="O26" s="151"/>
    </row>
    <row r="27" spans="1:15" ht="15">
      <c r="A27" s="76"/>
      <c r="B27" s="161"/>
      <c r="C27" s="161"/>
      <c r="D27" s="161"/>
      <c r="E27" s="161"/>
      <c r="F27" s="161"/>
      <c r="G27" s="161"/>
      <c r="H27" s="161"/>
      <c r="I27" s="161"/>
      <c r="J27" s="150"/>
      <c r="K27" s="151"/>
      <c r="L27" s="151"/>
      <c r="M27" s="151"/>
      <c r="N27" s="151"/>
      <c r="O27" s="151"/>
    </row>
    <row r="28" spans="1:15" ht="15">
      <c r="A28" s="137" t="s">
        <v>99</v>
      </c>
      <c r="B28" s="131">
        <v>-268</v>
      </c>
      <c r="C28" s="161"/>
      <c r="D28" s="131">
        <v>-312</v>
      </c>
      <c r="E28" s="161"/>
      <c r="F28" s="131">
        <v>-1067</v>
      </c>
      <c r="G28" s="161"/>
      <c r="H28" s="131">
        <v>-1288</v>
      </c>
      <c r="I28" s="161"/>
      <c r="J28" s="150"/>
      <c r="K28" s="151"/>
      <c r="L28" s="151"/>
      <c r="M28" s="151"/>
      <c r="N28" s="151"/>
      <c r="O28" s="151"/>
    </row>
    <row r="29" spans="1:15" ht="15">
      <c r="A29" s="76"/>
      <c r="B29" s="161"/>
      <c r="C29" s="161"/>
      <c r="D29" s="161"/>
      <c r="E29" s="161"/>
      <c r="F29" s="161"/>
      <c r="G29" s="161"/>
      <c r="H29" s="161"/>
      <c r="I29" s="161"/>
      <c r="J29" s="150"/>
      <c r="K29" s="151"/>
      <c r="L29" s="151"/>
      <c r="M29" s="151"/>
      <c r="N29" s="151"/>
      <c r="O29" s="151"/>
    </row>
    <row r="30" spans="1:15" ht="15">
      <c r="A30" s="76" t="s">
        <v>11</v>
      </c>
      <c r="B30" s="161">
        <f>B26+B28</f>
        <v>5681</v>
      </c>
      <c r="C30" s="161"/>
      <c r="D30" s="161">
        <v>4247</v>
      </c>
      <c r="E30" s="161"/>
      <c r="F30" s="161">
        <f>F26+F28</f>
        <v>17154</v>
      </c>
      <c r="G30" s="161"/>
      <c r="H30" s="161">
        <f>H26+H28</f>
        <v>14064</v>
      </c>
      <c r="I30" s="159"/>
      <c r="J30" s="150"/>
      <c r="K30" s="151"/>
      <c r="L30" s="151"/>
      <c r="M30" s="151"/>
      <c r="N30" s="151"/>
      <c r="O30" s="151"/>
    </row>
    <row r="31" spans="1:15" ht="15">
      <c r="A31" s="76"/>
      <c r="B31" s="161"/>
      <c r="C31" s="161"/>
      <c r="D31" s="161"/>
      <c r="E31" s="161"/>
      <c r="F31" s="161"/>
      <c r="G31" s="161"/>
      <c r="H31" s="159"/>
      <c r="I31" s="159"/>
      <c r="J31" s="150"/>
      <c r="K31" s="151"/>
      <c r="L31" s="151"/>
      <c r="M31" s="151"/>
      <c r="N31" s="151"/>
      <c r="O31" s="151"/>
    </row>
    <row r="32" spans="1:15" ht="15">
      <c r="A32" s="76" t="s">
        <v>100</v>
      </c>
      <c r="B32" s="131">
        <v>-920</v>
      </c>
      <c r="D32" s="131">
        <v>-743</v>
      </c>
      <c r="E32" s="161"/>
      <c r="F32" s="131">
        <v>-3655</v>
      </c>
      <c r="G32" s="161"/>
      <c r="H32" s="175">
        <v>-3277</v>
      </c>
      <c r="I32" s="159"/>
      <c r="J32" s="150"/>
      <c r="K32" s="151"/>
      <c r="L32" s="151"/>
      <c r="M32" s="151"/>
      <c r="N32" s="151"/>
      <c r="O32" s="151"/>
    </row>
    <row r="33" spans="1:15" ht="15">
      <c r="A33" s="76"/>
      <c r="D33" s="161"/>
      <c r="E33" s="161"/>
      <c r="F33" s="161"/>
      <c r="G33" s="161"/>
      <c r="H33" s="159"/>
      <c r="I33" s="159"/>
      <c r="J33" s="150"/>
      <c r="K33" s="151"/>
      <c r="L33" s="151"/>
      <c r="M33" s="151"/>
      <c r="N33" s="151"/>
      <c r="O33" s="151"/>
    </row>
    <row r="34" spans="1:15" ht="15">
      <c r="A34" s="76" t="s">
        <v>101</v>
      </c>
      <c r="B34" s="161">
        <f>B30+B32</f>
        <v>4761</v>
      </c>
      <c r="C34" s="76"/>
      <c r="D34" s="177">
        <f>D30+D32</f>
        <v>3504</v>
      </c>
      <c r="E34" s="76"/>
      <c r="F34" s="177">
        <f>SUM(F30:F33)</f>
        <v>13499</v>
      </c>
      <c r="G34" s="76"/>
      <c r="H34" s="104">
        <f>SUM(H30:H33)</f>
        <v>10787</v>
      </c>
      <c r="I34" s="104"/>
      <c r="J34" s="150"/>
      <c r="K34" s="151"/>
      <c r="L34" s="151"/>
      <c r="M34" s="151"/>
      <c r="N34" s="151"/>
      <c r="O34" s="151"/>
    </row>
    <row r="35" spans="1:15" ht="15">
      <c r="A35" s="76"/>
      <c r="B35" s="76"/>
      <c r="C35" s="76"/>
      <c r="D35" s="76"/>
      <c r="E35" s="76"/>
      <c r="F35" s="76"/>
      <c r="G35" s="76"/>
      <c r="H35" s="76"/>
      <c r="I35" s="76"/>
      <c r="J35" s="150"/>
      <c r="K35" s="151"/>
      <c r="L35" s="151"/>
      <c r="M35" s="151"/>
      <c r="N35" s="151"/>
      <c r="O35" s="151"/>
    </row>
    <row r="36" spans="1:15" ht="15">
      <c r="A36" s="76" t="s">
        <v>102</v>
      </c>
      <c r="B36" s="131">
        <f>-420</f>
        <v>-420</v>
      </c>
      <c r="C36" s="76"/>
      <c r="D36" s="176">
        <v>-205</v>
      </c>
      <c r="E36" s="76"/>
      <c r="F36" s="178">
        <v>-1396</v>
      </c>
      <c r="G36" s="76"/>
      <c r="H36" s="179">
        <v>-700</v>
      </c>
      <c r="I36" s="76"/>
      <c r="J36" s="150"/>
      <c r="K36" s="151"/>
      <c r="L36" s="151"/>
      <c r="M36" s="151"/>
      <c r="N36" s="151"/>
      <c r="O36" s="151"/>
    </row>
    <row r="37" spans="1:15" ht="15">
      <c r="A37" s="76"/>
      <c r="B37" s="161"/>
      <c r="C37" s="76"/>
      <c r="D37" s="180"/>
      <c r="E37" s="76"/>
      <c r="F37" s="177"/>
      <c r="G37" s="76"/>
      <c r="H37" s="181"/>
      <c r="I37" s="76"/>
      <c r="J37" s="150"/>
      <c r="K37" s="151"/>
      <c r="L37" s="151"/>
      <c r="M37" s="151"/>
      <c r="N37" s="151"/>
      <c r="O37" s="151"/>
    </row>
    <row r="38" spans="1:15" ht="15.75" thickBot="1">
      <c r="A38" s="76" t="s">
        <v>103</v>
      </c>
      <c r="B38" s="182">
        <f>B34+B36</f>
        <v>4341</v>
      </c>
      <c r="C38" s="76"/>
      <c r="D38" s="182">
        <f>D34+D36</f>
        <v>3299</v>
      </c>
      <c r="E38" s="76"/>
      <c r="F38" s="182">
        <f>F34+F36</f>
        <v>12103</v>
      </c>
      <c r="G38" s="76"/>
      <c r="H38" s="182">
        <f>H34+H36-1</f>
        <v>10086</v>
      </c>
      <c r="I38" s="76"/>
      <c r="J38" s="150"/>
      <c r="K38" s="151"/>
      <c r="L38" s="151"/>
      <c r="M38" s="151"/>
      <c r="N38" s="151"/>
      <c r="O38" s="151"/>
    </row>
    <row r="39" spans="1:15" ht="15">
      <c r="A39" s="76"/>
      <c r="B39" s="76"/>
      <c r="C39" s="76"/>
      <c r="D39" s="76"/>
      <c r="E39" s="76"/>
      <c r="F39" s="76"/>
      <c r="G39" s="76"/>
      <c r="H39" s="76"/>
      <c r="I39" s="76"/>
      <c r="J39" s="150"/>
      <c r="K39" s="151"/>
      <c r="L39" s="151"/>
      <c r="M39" s="151"/>
      <c r="N39" s="151"/>
      <c r="O39" s="151"/>
    </row>
    <row r="40" spans="1:15" ht="15">
      <c r="A40" s="76"/>
      <c r="B40" s="183"/>
      <c r="C40" s="76"/>
      <c r="D40" s="76"/>
      <c r="E40" s="76"/>
      <c r="F40" s="76"/>
      <c r="G40" s="76"/>
      <c r="H40" s="76"/>
      <c r="I40" s="76"/>
      <c r="J40" s="150"/>
      <c r="K40" s="151"/>
      <c r="L40" s="151"/>
      <c r="M40" s="151"/>
      <c r="N40" s="151"/>
      <c r="O40" s="151"/>
    </row>
    <row r="41" spans="1:15" ht="15">
      <c r="A41" s="76" t="s">
        <v>104</v>
      </c>
      <c r="B41" s="144"/>
      <c r="C41" s="144"/>
      <c r="D41" s="144"/>
      <c r="E41" s="144"/>
      <c r="F41" s="144"/>
      <c r="G41" s="144"/>
      <c r="H41" s="144"/>
      <c r="I41" s="144"/>
      <c r="J41" s="150"/>
      <c r="K41" s="151"/>
      <c r="L41" s="151"/>
      <c r="M41" s="151"/>
      <c r="N41" s="151"/>
      <c r="O41" s="151"/>
    </row>
    <row r="42" spans="1:15" ht="15">
      <c r="A42" s="76" t="s">
        <v>105</v>
      </c>
      <c r="B42" s="184">
        <f>(B34+B36)/42000*100</f>
        <v>10.335714285714285</v>
      </c>
      <c r="C42" s="76"/>
      <c r="D42" s="185">
        <v>8</v>
      </c>
      <c r="E42" s="76"/>
      <c r="F42" s="183">
        <f>F38/42000*100</f>
        <v>28.81666666666667</v>
      </c>
      <c r="G42" s="76"/>
      <c r="H42" s="185">
        <v>27</v>
      </c>
      <c r="I42" s="76"/>
      <c r="J42" s="150"/>
      <c r="K42" s="151"/>
      <c r="L42" s="151"/>
      <c r="M42" s="151"/>
      <c r="N42" s="151"/>
      <c r="O42" s="151"/>
    </row>
    <row r="43" spans="1:15" ht="15">
      <c r="A43" s="76" t="s">
        <v>183</v>
      </c>
      <c r="B43" s="184">
        <v>6.89</v>
      </c>
      <c r="C43" s="76"/>
      <c r="D43" s="241" t="s">
        <v>184</v>
      </c>
      <c r="E43" s="76"/>
      <c r="F43" s="183">
        <v>19.21</v>
      </c>
      <c r="G43" s="76"/>
      <c r="H43" s="241" t="s">
        <v>184</v>
      </c>
      <c r="I43" s="76"/>
      <c r="J43" s="150"/>
      <c r="K43" s="151"/>
      <c r="L43" s="151"/>
      <c r="M43" s="151"/>
      <c r="N43" s="151"/>
      <c r="O43" s="151"/>
    </row>
    <row r="44" spans="1:15" ht="15">
      <c r="A44" s="76"/>
      <c r="B44" s="76"/>
      <c r="C44" s="76"/>
      <c r="D44" s="76"/>
      <c r="E44" s="76"/>
      <c r="F44" s="76"/>
      <c r="G44" s="76"/>
      <c r="H44" s="76"/>
      <c r="I44" s="76"/>
      <c r="J44" s="150"/>
      <c r="K44" s="151"/>
      <c r="L44" s="151"/>
      <c r="M44" s="151"/>
      <c r="N44" s="151"/>
      <c r="O44" s="151"/>
    </row>
    <row r="45" spans="1:15" ht="15">
      <c r="A45" s="76"/>
      <c r="B45" s="80" t="s">
        <v>106</v>
      </c>
      <c r="C45" s="80"/>
      <c r="D45" s="80" t="s">
        <v>106</v>
      </c>
      <c r="E45" s="80"/>
      <c r="F45" s="80" t="s">
        <v>106</v>
      </c>
      <c r="G45" s="80"/>
      <c r="H45" s="80" t="s">
        <v>106</v>
      </c>
      <c r="I45" s="80"/>
      <c r="J45" s="80"/>
      <c r="K45" s="80"/>
      <c r="L45" s="80"/>
      <c r="M45" s="80"/>
      <c r="N45" s="80"/>
      <c r="O45" s="151"/>
    </row>
    <row r="46" spans="1:15" ht="15">
      <c r="A46" s="76"/>
      <c r="B46" s="76"/>
      <c r="C46" s="76"/>
      <c r="D46" s="76"/>
      <c r="E46" s="76"/>
      <c r="F46" s="76"/>
      <c r="G46" s="76"/>
      <c r="H46" s="76"/>
      <c r="I46" s="76"/>
      <c r="J46" s="150"/>
      <c r="K46" s="151"/>
      <c r="L46" s="151"/>
      <c r="M46" s="151"/>
      <c r="N46" s="151"/>
      <c r="O46" s="151"/>
    </row>
    <row r="47" spans="1:15" ht="15">
      <c r="A47" s="76"/>
      <c r="B47" s="76"/>
      <c r="C47" s="76"/>
      <c r="D47" s="76"/>
      <c r="E47" s="76"/>
      <c r="F47" s="76"/>
      <c r="G47" s="76"/>
      <c r="H47" s="76"/>
      <c r="I47" s="76"/>
      <c r="J47" s="150"/>
      <c r="K47" s="151"/>
      <c r="L47" s="151"/>
      <c r="M47" s="151"/>
      <c r="N47" s="151"/>
      <c r="O47" s="151"/>
    </row>
    <row r="48" spans="1:15" ht="15">
      <c r="A48" s="76"/>
      <c r="B48" s="76"/>
      <c r="C48" s="76"/>
      <c r="D48" s="76"/>
      <c r="E48" s="76"/>
      <c r="F48" s="76"/>
      <c r="G48" s="76"/>
      <c r="H48" s="76"/>
      <c r="I48" s="76"/>
      <c r="J48" s="150"/>
      <c r="K48" s="151"/>
      <c r="L48" s="151"/>
      <c r="M48" s="151"/>
      <c r="N48" s="151"/>
      <c r="O48" s="151"/>
    </row>
    <row r="49" spans="1:15" ht="15">
      <c r="A49" s="76"/>
      <c r="B49" s="242" t="s">
        <v>185</v>
      </c>
      <c r="C49" s="80"/>
      <c r="D49" s="242" t="s">
        <v>186</v>
      </c>
      <c r="E49" s="243"/>
      <c r="F49" s="242" t="s">
        <v>185</v>
      </c>
      <c r="G49" s="186"/>
      <c r="H49" s="242" t="s">
        <v>187</v>
      </c>
      <c r="I49" s="244"/>
      <c r="J49" s="245"/>
      <c r="K49" s="246"/>
      <c r="L49" s="246"/>
      <c r="M49" s="246"/>
      <c r="N49" s="246"/>
      <c r="O49" s="246"/>
    </row>
    <row r="50" spans="1:15" ht="15">
      <c r="A50" s="76"/>
      <c r="B50" s="242"/>
      <c r="C50" s="80"/>
      <c r="D50" s="242"/>
      <c r="E50" s="243"/>
      <c r="F50" s="242"/>
      <c r="G50" s="186"/>
      <c r="H50" s="242"/>
      <c r="I50" s="244"/>
      <c r="J50" s="245"/>
      <c r="K50" s="246"/>
      <c r="L50" s="246"/>
      <c r="M50" s="246"/>
      <c r="N50" s="246"/>
      <c r="O50" s="246"/>
    </row>
    <row r="51" spans="1:15" ht="15">
      <c r="A51" s="76"/>
      <c r="B51" s="242"/>
      <c r="C51" s="80"/>
      <c r="D51" s="242"/>
      <c r="E51" s="243"/>
      <c r="F51" s="242"/>
      <c r="G51" s="186"/>
      <c r="H51" s="242"/>
      <c r="I51" s="244"/>
      <c r="J51" s="245"/>
      <c r="K51" s="246"/>
      <c r="L51" s="246"/>
      <c r="M51" s="246"/>
      <c r="N51" s="246"/>
      <c r="O51" s="246"/>
    </row>
    <row r="52" spans="1:15" ht="15">
      <c r="A52" s="76"/>
      <c r="B52" s="242"/>
      <c r="C52" s="80"/>
      <c r="D52" s="242"/>
      <c r="E52" s="243"/>
      <c r="F52" s="242"/>
      <c r="G52" s="186"/>
      <c r="H52" s="242"/>
      <c r="I52" s="244"/>
      <c r="J52" s="245"/>
      <c r="K52" s="246"/>
      <c r="L52" s="246"/>
      <c r="M52" s="246"/>
      <c r="N52" s="246"/>
      <c r="O52" s="246"/>
    </row>
    <row r="53" spans="1:15" ht="15">
      <c r="A53" s="76"/>
      <c r="B53" s="242"/>
      <c r="C53" s="80"/>
      <c r="D53" s="242"/>
      <c r="E53" s="243"/>
      <c r="F53" s="242"/>
      <c r="G53" s="186"/>
      <c r="H53" s="242"/>
      <c r="I53" s="244"/>
      <c r="J53" s="245"/>
      <c r="K53" s="246"/>
      <c r="L53" s="246"/>
      <c r="M53" s="246"/>
      <c r="N53" s="246"/>
      <c r="O53" s="246"/>
    </row>
    <row r="54" spans="1:15" ht="15">
      <c r="A54" s="76"/>
      <c r="B54" s="242"/>
      <c r="C54" s="80"/>
      <c r="D54" s="242"/>
      <c r="E54" s="243"/>
      <c r="F54" s="242"/>
      <c r="G54" s="186"/>
      <c r="H54" s="242"/>
      <c r="I54" s="244"/>
      <c r="J54" s="245"/>
      <c r="K54" s="246"/>
      <c r="L54" s="246"/>
      <c r="M54" s="246"/>
      <c r="N54" s="246"/>
      <c r="O54" s="246"/>
    </row>
    <row r="55" spans="1:15" ht="15">
      <c r="A55" s="76"/>
      <c r="B55" s="242"/>
      <c r="C55" s="80"/>
      <c r="D55" s="242"/>
      <c r="E55" s="243"/>
      <c r="F55" s="242"/>
      <c r="G55" s="186"/>
      <c r="H55" s="242"/>
      <c r="I55" s="244"/>
      <c r="J55" s="245"/>
      <c r="K55" s="246"/>
      <c r="L55" s="246"/>
      <c r="M55" s="246"/>
      <c r="N55" s="246"/>
      <c r="O55" s="246"/>
    </row>
    <row r="56" spans="1:15" ht="15">
      <c r="A56" s="76"/>
      <c r="B56" s="76"/>
      <c r="C56" s="76"/>
      <c r="D56" s="76"/>
      <c r="E56" s="76"/>
      <c r="F56" s="76"/>
      <c r="G56" s="76"/>
      <c r="H56" s="76"/>
      <c r="I56" s="76"/>
      <c r="J56" s="150"/>
      <c r="K56" s="151"/>
      <c r="L56" s="151"/>
      <c r="M56" s="151"/>
      <c r="N56" s="151"/>
      <c r="O56" s="151"/>
    </row>
    <row r="57" spans="1:15" ht="15">
      <c r="A57" s="76"/>
      <c r="B57" s="76"/>
      <c r="C57" s="76"/>
      <c r="D57" s="76"/>
      <c r="E57" s="76"/>
      <c r="F57" s="76"/>
      <c r="G57" s="76"/>
      <c r="H57" s="76"/>
      <c r="I57" s="76"/>
      <c r="J57" s="150"/>
      <c r="K57" s="151"/>
      <c r="L57" s="151"/>
      <c r="M57" s="151"/>
      <c r="N57" s="151"/>
      <c r="O57" s="151"/>
    </row>
    <row r="58" spans="1:15" ht="15">
      <c r="A58" s="76"/>
      <c r="B58" s="76"/>
      <c r="C58" s="76"/>
      <c r="D58" s="76"/>
      <c r="E58" s="76"/>
      <c r="F58" s="76"/>
      <c r="G58" s="76"/>
      <c r="H58" s="76"/>
      <c r="I58" s="76"/>
      <c r="J58" s="150"/>
      <c r="K58" s="151"/>
      <c r="L58" s="151"/>
      <c r="M58" s="151"/>
      <c r="N58" s="151"/>
      <c r="O58" s="151"/>
    </row>
    <row r="59" spans="1:15" ht="15">
      <c r="A59" s="76"/>
      <c r="B59" s="76"/>
      <c r="C59" s="76"/>
      <c r="D59" s="76"/>
      <c r="E59" s="76"/>
      <c r="F59" s="76"/>
      <c r="G59" s="76"/>
      <c r="H59" s="76"/>
      <c r="I59" s="76"/>
      <c r="J59" s="150"/>
      <c r="K59" s="151"/>
      <c r="L59" s="151"/>
      <c r="M59" s="151"/>
      <c r="N59" s="151"/>
      <c r="O59" s="151"/>
    </row>
    <row r="60" spans="1:15" ht="15">
      <c r="A60" s="76"/>
      <c r="B60" s="76"/>
      <c r="C60" s="76"/>
      <c r="D60" s="76"/>
      <c r="E60" s="76"/>
      <c r="F60" s="76"/>
      <c r="G60" s="76"/>
      <c r="H60" s="76"/>
      <c r="I60" s="76"/>
      <c r="J60" s="150"/>
      <c r="K60" s="151"/>
      <c r="L60" s="151"/>
      <c r="M60" s="151"/>
      <c r="N60" s="151"/>
      <c r="O60" s="151"/>
    </row>
    <row r="61" spans="1:15" ht="15">
      <c r="A61" s="76"/>
      <c r="B61" s="76"/>
      <c r="C61" s="76"/>
      <c r="D61" s="76"/>
      <c r="E61" s="76"/>
      <c r="F61" s="76"/>
      <c r="G61" s="76"/>
      <c r="H61" s="76"/>
      <c r="I61" s="76"/>
      <c r="J61" s="150"/>
      <c r="K61" s="151"/>
      <c r="L61" s="151"/>
      <c r="M61" s="151"/>
      <c r="N61" s="151"/>
      <c r="O61" s="151"/>
    </row>
    <row r="62" spans="1:15" ht="15">
      <c r="A62" s="137"/>
      <c r="B62" s="137"/>
      <c r="C62" s="137"/>
      <c r="D62" s="76"/>
      <c r="E62" s="76"/>
      <c r="F62" s="76"/>
      <c r="G62" s="76"/>
      <c r="H62" s="76"/>
      <c r="I62" s="76"/>
      <c r="J62" s="150"/>
      <c r="K62" s="151"/>
      <c r="L62" s="151"/>
      <c r="M62" s="151"/>
      <c r="N62" s="151"/>
      <c r="O62" s="151"/>
    </row>
    <row r="63" spans="1:15" ht="15">
      <c r="A63" s="137"/>
      <c r="B63" s="137"/>
      <c r="C63" s="137"/>
      <c r="D63" s="76"/>
      <c r="E63" s="76"/>
      <c r="F63" s="76"/>
      <c r="G63" s="76"/>
      <c r="H63" s="76"/>
      <c r="I63" s="76"/>
      <c r="J63" s="150"/>
      <c r="K63" s="151"/>
      <c r="L63" s="151"/>
      <c r="M63" s="151"/>
      <c r="N63" s="151"/>
      <c r="O63" s="151"/>
    </row>
    <row r="64" spans="1:15" ht="15">
      <c r="A64" s="76"/>
      <c r="B64" s="76"/>
      <c r="C64" s="76"/>
      <c r="D64" s="76"/>
      <c r="E64" s="76"/>
      <c r="F64" s="76"/>
      <c r="G64" s="76"/>
      <c r="H64" s="76"/>
      <c r="I64" s="76"/>
      <c r="J64" s="150"/>
      <c r="K64" s="151"/>
      <c r="L64" s="151"/>
      <c r="M64" s="151"/>
      <c r="N64" s="151"/>
      <c r="O64" s="151"/>
    </row>
    <row r="65" spans="1:15" ht="15">
      <c r="A65" s="76"/>
      <c r="B65" s="76"/>
      <c r="C65" s="76"/>
      <c r="D65" s="76"/>
      <c r="E65" s="76"/>
      <c r="F65" s="76"/>
      <c r="G65" s="76"/>
      <c r="H65" s="76"/>
      <c r="I65" s="76"/>
      <c r="J65" s="150"/>
      <c r="K65" s="151"/>
      <c r="L65" s="151"/>
      <c r="M65" s="151"/>
      <c r="N65" s="151"/>
      <c r="O65" s="151"/>
    </row>
    <row r="66" spans="1:15" ht="15">
      <c r="A66" s="76"/>
      <c r="B66" s="76"/>
      <c r="C66" s="76"/>
      <c r="D66" s="76"/>
      <c r="E66" s="76"/>
      <c r="F66" s="76"/>
      <c r="G66" s="76"/>
      <c r="H66" s="76"/>
      <c r="I66" s="76"/>
      <c r="J66" s="150"/>
      <c r="K66" s="151"/>
      <c r="L66" s="151"/>
      <c r="M66" s="151"/>
      <c r="N66" s="151"/>
      <c r="O66" s="151"/>
    </row>
    <row r="67" spans="1:15" ht="15">
      <c r="A67" s="76"/>
      <c r="B67" s="76"/>
      <c r="C67" s="76"/>
      <c r="D67" s="76"/>
      <c r="E67" s="76"/>
      <c r="F67" s="76"/>
      <c r="G67" s="76"/>
      <c r="H67" s="76"/>
      <c r="I67" s="76"/>
      <c r="J67" s="150"/>
      <c r="K67" s="151"/>
      <c r="L67" s="151"/>
      <c r="M67" s="151"/>
      <c r="N67" s="151"/>
      <c r="O67" s="151"/>
    </row>
    <row r="68" spans="1:15" ht="15">
      <c r="A68" s="76"/>
      <c r="B68" s="76"/>
      <c r="C68" s="76"/>
      <c r="D68" s="76"/>
      <c r="E68" s="76"/>
      <c r="F68" s="76"/>
      <c r="G68" s="76"/>
      <c r="H68" s="76"/>
      <c r="I68" s="76"/>
      <c r="J68" s="150"/>
      <c r="K68" s="151"/>
      <c r="L68" s="151"/>
      <c r="M68" s="151"/>
      <c r="N68" s="151"/>
      <c r="O68" s="151"/>
    </row>
    <row r="69" spans="1:15" ht="15">
      <c r="A69" s="76"/>
      <c r="B69" s="76"/>
      <c r="C69" s="76"/>
      <c r="D69" s="76"/>
      <c r="E69" s="76"/>
      <c r="F69" s="76"/>
      <c r="G69" s="76"/>
      <c r="H69" s="76"/>
      <c r="I69" s="76"/>
      <c r="J69" s="150"/>
      <c r="K69" s="151"/>
      <c r="L69" s="151"/>
      <c r="M69" s="151"/>
      <c r="N69" s="151"/>
      <c r="O69" s="151"/>
    </row>
    <row r="70" spans="1:15" ht="15">
      <c r="A70" s="76"/>
      <c r="B70" s="76"/>
      <c r="C70" s="76"/>
      <c r="D70" s="76"/>
      <c r="E70" s="76"/>
      <c r="F70" s="76"/>
      <c r="G70" s="76"/>
      <c r="H70" s="76"/>
      <c r="I70" s="76"/>
      <c r="J70" s="150"/>
      <c r="K70" s="151"/>
      <c r="L70" s="151"/>
      <c r="M70" s="151"/>
      <c r="N70" s="151"/>
      <c r="O70" s="151"/>
    </row>
    <row r="71" spans="1:15" ht="15">
      <c r="A71" s="76"/>
      <c r="B71" s="76"/>
      <c r="C71" s="76"/>
      <c r="D71" s="76"/>
      <c r="E71" s="76"/>
      <c r="F71" s="76"/>
      <c r="G71" s="76"/>
      <c r="H71" s="76"/>
      <c r="I71" s="76"/>
      <c r="J71" s="150"/>
      <c r="K71" s="151"/>
      <c r="L71" s="151"/>
      <c r="M71" s="151"/>
      <c r="N71" s="151"/>
      <c r="O71" s="151"/>
    </row>
    <row r="72" spans="1:15" ht="15">
      <c r="A72" s="76"/>
      <c r="B72" s="76"/>
      <c r="C72" s="76"/>
      <c r="D72" s="76"/>
      <c r="E72" s="76"/>
      <c r="F72" s="76"/>
      <c r="G72" s="76"/>
      <c r="H72" s="76"/>
      <c r="I72" s="76"/>
      <c r="J72" s="150"/>
      <c r="K72" s="151"/>
      <c r="L72" s="151"/>
      <c r="M72" s="151"/>
      <c r="N72" s="151"/>
      <c r="O72" s="151"/>
    </row>
    <row r="73" spans="1:15" ht="15">
      <c r="A73" s="76"/>
      <c r="B73" s="76"/>
      <c r="C73" s="76"/>
      <c r="D73" s="76"/>
      <c r="E73" s="76"/>
      <c r="F73" s="76"/>
      <c r="G73" s="76"/>
      <c r="H73" s="76"/>
      <c r="I73" s="76"/>
      <c r="J73" s="150"/>
      <c r="K73" s="151"/>
      <c r="L73" s="151"/>
      <c r="M73" s="151"/>
      <c r="N73" s="151"/>
      <c r="O73" s="151"/>
    </row>
    <row r="74" spans="1:15" ht="15">
      <c r="A74" s="76"/>
      <c r="B74" s="76"/>
      <c r="C74" s="76"/>
      <c r="D74" s="76"/>
      <c r="E74" s="76"/>
      <c r="F74" s="76"/>
      <c r="G74" s="76"/>
      <c r="H74" s="76"/>
      <c r="I74" s="76"/>
      <c r="J74" s="150"/>
      <c r="K74" s="151"/>
      <c r="L74" s="151"/>
      <c r="M74" s="151"/>
      <c r="N74" s="151"/>
      <c r="O74" s="151"/>
    </row>
    <row r="75" spans="1:15" ht="15">
      <c r="A75" s="76"/>
      <c r="B75" s="76"/>
      <c r="C75" s="76"/>
      <c r="D75" s="76"/>
      <c r="E75" s="76"/>
      <c r="F75" s="76"/>
      <c r="G75" s="76"/>
      <c r="H75" s="76"/>
      <c r="I75" s="76"/>
      <c r="J75" s="150"/>
      <c r="K75" s="151"/>
      <c r="L75" s="151"/>
      <c r="M75" s="151"/>
      <c r="N75" s="151"/>
      <c r="O75" s="151"/>
    </row>
    <row r="76" spans="1:15" ht="15">
      <c r="A76" s="76"/>
      <c r="B76" s="76"/>
      <c r="C76" s="76"/>
      <c r="D76" s="76"/>
      <c r="E76" s="76"/>
      <c r="F76" s="76"/>
      <c r="G76" s="76"/>
      <c r="H76" s="76"/>
      <c r="I76" s="76"/>
      <c r="J76" s="150"/>
      <c r="K76" s="151"/>
      <c r="L76" s="151"/>
      <c r="M76" s="151"/>
      <c r="N76" s="151"/>
      <c r="O76" s="151"/>
    </row>
    <row r="77" spans="1:15" ht="15">
      <c r="A77" s="76"/>
      <c r="B77" s="76"/>
      <c r="C77" s="76"/>
      <c r="D77" s="76"/>
      <c r="E77" s="76"/>
      <c r="F77" s="76"/>
      <c r="G77" s="76"/>
      <c r="H77" s="76"/>
      <c r="I77" s="76"/>
      <c r="J77" s="150"/>
      <c r="K77" s="151"/>
      <c r="L77" s="151"/>
      <c r="M77" s="151"/>
      <c r="N77" s="151"/>
      <c r="O77" s="151"/>
    </row>
    <row r="78" spans="1:15" ht="15">
      <c r="A78" s="76"/>
      <c r="B78" s="76"/>
      <c r="C78" s="76"/>
      <c r="D78" s="76"/>
      <c r="E78" s="76"/>
      <c r="F78" s="76"/>
      <c r="G78" s="76"/>
      <c r="H78" s="76"/>
      <c r="I78" s="76"/>
      <c r="J78" s="150"/>
      <c r="K78" s="151"/>
      <c r="L78" s="151"/>
      <c r="M78" s="151"/>
      <c r="N78" s="151"/>
      <c r="O78" s="151"/>
    </row>
    <row r="79" spans="1:15" ht="15">
      <c r="A79" s="76"/>
      <c r="B79" s="76"/>
      <c r="C79" s="76"/>
      <c r="D79" s="76"/>
      <c r="E79" s="76"/>
      <c r="F79" s="76"/>
      <c r="G79" s="76"/>
      <c r="H79" s="76"/>
      <c r="I79" s="76"/>
      <c r="J79" s="150"/>
      <c r="K79" s="151"/>
      <c r="L79" s="151"/>
      <c r="M79" s="151"/>
      <c r="N79" s="151"/>
      <c r="O79" s="151"/>
    </row>
    <row r="80" spans="1:15" ht="15">
      <c r="A80" s="76"/>
      <c r="B80" s="76"/>
      <c r="C80" s="76"/>
      <c r="D80" s="76"/>
      <c r="E80" s="76"/>
      <c r="F80" s="76"/>
      <c r="G80" s="76"/>
      <c r="H80" s="76"/>
      <c r="I80" s="76"/>
      <c r="J80" s="150"/>
      <c r="K80" s="151"/>
      <c r="L80" s="151"/>
      <c r="M80" s="151"/>
      <c r="N80" s="151"/>
      <c r="O80" s="151"/>
    </row>
    <row r="81" spans="1:15" ht="15">
      <c r="A81" s="76"/>
      <c r="B81" s="76"/>
      <c r="C81" s="76"/>
      <c r="D81" s="76"/>
      <c r="E81" s="76"/>
      <c r="F81" s="76"/>
      <c r="G81" s="76"/>
      <c r="H81" s="76"/>
      <c r="I81" s="76"/>
      <c r="J81" s="150"/>
      <c r="K81" s="151"/>
      <c r="L81" s="151"/>
      <c r="M81" s="151"/>
      <c r="N81" s="151"/>
      <c r="O81" s="151"/>
    </row>
    <row r="82" spans="1:15" ht="15">
      <c r="A82" s="76"/>
      <c r="B82" s="76"/>
      <c r="C82" s="76"/>
      <c r="D82" s="76"/>
      <c r="E82" s="76"/>
      <c r="F82" s="76"/>
      <c r="G82" s="76"/>
      <c r="H82" s="76"/>
      <c r="I82" s="76"/>
      <c r="J82" s="150"/>
      <c r="K82" s="151"/>
      <c r="L82" s="151"/>
      <c r="M82" s="151"/>
      <c r="N82" s="151"/>
      <c r="O82" s="151"/>
    </row>
    <row r="83" spans="1:15" ht="15">
      <c r="A83" s="76"/>
      <c r="B83" s="76"/>
      <c r="C83" s="76"/>
      <c r="D83" s="76"/>
      <c r="E83" s="76"/>
      <c r="F83" s="76"/>
      <c r="G83" s="76"/>
      <c r="H83" s="76"/>
      <c r="I83" s="76"/>
      <c r="J83" s="150"/>
      <c r="K83" s="151"/>
      <c r="L83" s="151"/>
      <c r="M83" s="151"/>
      <c r="N83" s="151"/>
      <c r="O83" s="151"/>
    </row>
    <row r="84" spans="1:15" ht="15">
      <c r="A84" s="76"/>
      <c r="B84" s="76"/>
      <c r="C84" s="76"/>
      <c r="D84" s="76"/>
      <c r="E84" s="76"/>
      <c r="F84" s="76"/>
      <c r="G84" s="76"/>
      <c r="H84" s="76"/>
      <c r="I84" s="76"/>
      <c r="J84" s="150"/>
      <c r="K84" s="151"/>
      <c r="L84" s="151"/>
      <c r="M84" s="151"/>
      <c r="N84" s="151"/>
      <c r="O84" s="151"/>
    </row>
    <row r="85" spans="1:15" ht="15">
      <c r="A85" s="76"/>
      <c r="B85" s="76"/>
      <c r="C85" s="76"/>
      <c r="D85" s="76"/>
      <c r="E85" s="76"/>
      <c r="F85" s="76"/>
      <c r="G85" s="76"/>
      <c r="H85" s="76"/>
      <c r="I85" s="76"/>
      <c r="J85" s="150"/>
      <c r="K85" s="151"/>
      <c r="L85" s="151"/>
      <c r="M85" s="151"/>
      <c r="N85" s="151"/>
      <c r="O85" s="151"/>
    </row>
    <row r="86" spans="1:15" ht="15">
      <c r="A86" s="76"/>
      <c r="B86" s="76"/>
      <c r="C86" s="76"/>
      <c r="D86" s="76"/>
      <c r="E86" s="76"/>
      <c r="F86" s="76"/>
      <c r="G86" s="76"/>
      <c r="H86" s="76"/>
      <c r="I86" s="76"/>
      <c r="J86" s="150"/>
      <c r="K86" s="151"/>
      <c r="L86" s="151"/>
      <c r="M86" s="151"/>
      <c r="N86" s="151"/>
      <c r="O86" s="151"/>
    </row>
    <row r="87" spans="1:15" ht="15">
      <c r="A87" s="76"/>
      <c r="B87" s="76"/>
      <c r="C87" s="76"/>
      <c r="D87" s="76"/>
      <c r="E87" s="76"/>
      <c r="F87" s="76"/>
      <c r="G87" s="76"/>
      <c r="H87" s="76"/>
      <c r="I87" s="76"/>
      <c r="J87" s="150"/>
      <c r="K87" s="151"/>
      <c r="L87" s="151"/>
      <c r="M87" s="151"/>
      <c r="N87" s="151"/>
      <c r="O87" s="151"/>
    </row>
    <row r="88" spans="1:15" ht="15">
      <c r="A88" s="76"/>
      <c r="B88" s="76"/>
      <c r="C88" s="76"/>
      <c r="D88" s="76"/>
      <c r="E88" s="76"/>
      <c r="F88" s="76"/>
      <c r="G88" s="76"/>
      <c r="H88" s="76"/>
      <c r="I88" s="76"/>
      <c r="J88" s="150"/>
      <c r="K88" s="151"/>
      <c r="L88" s="151"/>
      <c r="M88" s="151"/>
      <c r="N88" s="151"/>
      <c r="O88" s="151"/>
    </row>
    <row r="89" spans="1:15" ht="15">
      <c r="A89" s="76"/>
      <c r="B89" s="76"/>
      <c r="C89" s="76"/>
      <c r="D89" s="76"/>
      <c r="E89" s="76"/>
      <c r="F89" s="76"/>
      <c r="G89" s="76"/>
      <c r="H89" s="76"/>
      <c r="I89" s="76"/>
      <c r="J89" s="150"/>
      <c r="K89" s="151"/>
      <c r="L89" s="151"/>
      <c r="M89" s="151"/>
      <c r="N89" s="151"/>
      <c r="O89" s="151"/>
    </row>
    <row r="90" spans="1:15" ht="15">
      <c r="A90" s="76"/>
      <c r="B90" s="76"/>
      <c r="C90" s="76"/>
      <c r="D90" s="76"/>
      <c r="E90" s="76"/>
      <c r="F90" s="76"/>
      <c r="G90" s="76"/>
      <c r="H90" s="76"/>
      <c r="I90" s="76"/>
      <c r="J90" s="150"/>
      <c r="K90" s="151"/>
      <c r="L90" s="151"/>
      <c r="M90" s="151"/>
      <c r="N90" s="151"/>
      <c r="O90" s="151"/>
    </row>
    <row r="91" spans="1:15" ht="15">
      <c r="A91" s="76"/>
      <c r="B91" s="76"/>
      <c r="C91" s="76"/>
      <c r="D91" s="76"/>
      <c r="E91" s="76"/>
      <c r="F91" s="76"/>
      <c r="G91" s="76"/>
      <c r="H91" s="76"/>
      <c r="I91" s="76"/>
      <c r="J91" s="150"/>
      <c r="K91" s="151"/>
      <c r="L91" s="151"/>
      <c r="M91" s="151"/>
      <c r="N91" s="151"/>
      <c r="O91" s="151"/>
    </row>
  </sheetData>
  <mergeCells count="2">
    <mergeCell ref="F10:H10"/>
    <mergeCell ref="B10:D10"/>
  </mergeCells>
  <printOptions/>
  <pageMargins left="0.7" right="0.39" top="0.5" bottom="0.25" header="0.2" footer="0.2"/>
  <pageSetup fitToHeight="1" fitToWidth="1" horizontalDpi="600" verticalDpi="600" orientation="portrait" paperSize="9" scale="7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AC95"/>
  <sheetViews>
    <sheetView workbookViewId="0" topLeftCell="I1">
      <selection activeCell="K9" sqref="K9"/>
    </sheetView>
  </sheetViews>
  <sheetFormatPr defaultColWidth="9.140625" defaultRowHeight="12.75"/>
  <cols>
    <col min="1" max="1" width="1.8515625" style="17" customWidth="1"/>
    <col min="2" max="2" width="62.421875" style="17" customWidth="1"/>
    <col min="3" max="3" width="13.7109375" style="43" customWidth="1"/>
    <col min="4" max="4" width="7.28125" style="17" hidden="1" customWidth="1"/>
    <col min="5" max="5" width="5.57421875" style="17" hidden="1" customWidth="1"/>
    <col min="6" max="6" width="16.57421875" style="17" hidden="1" customWidth="1"/>
    <col min="7" max="7" width="0" style="17" hidden="1" customWidth="1"/>
    <col min="8" max="8" width="15.7109375" style="17" hidden="1" customWidth="1"/>
    <col min="9" max="9" width="1.421875" style="44" customWidth="1"/>
    <col min="10" max="10" width="12.140625" style="17" customWidth="1"/>
    <col min="11" max="16384" width="9.140625" style="17" customWidth="1"/>
  </cols>
  <sheetData>
    <row r="1" spans="2:9" s="1" customFormat="1" ht="18.75">
      <c r="B1" s="2" t="s">
        <v>107</v>
      </c>
      <c r="I1" s="3"/>
    </row>
    <row r="2" spans="2:9" s="1" customFormat="1" ht="15">
      <c r="B2" s="4"/>
      <c r="I2" s="3"/>
    </row>
    <row r="3" spans="2:9" s="1" customFormat="1" ht="14.25">
      <c r="B3" s="5" t="s">
        <v>0</v>
      </c>
      <c r="I3" s="3"/>
    </row>
    <row r="4" spans="2:9" s="1" customFormat="1" ht="14.25">
      <c r="B4" s="5" t="s">
        <v>1</v>
      </c>
      <c r="I4" s="3"/>
    </row>
    <row r="5" spans="2:9" s="1" customFormat="1" ht="15">
      <c r="B5" s="6" t="s">
        <v>2</v>
      </c>
      <c r="I5" s="3"/>
    </row>
    <row r="6" spans="2:9" s="1" customFormat="1" ht="15">
      <c r="B6" s="4"/>
      <c r="I6" s="3"/>
    </row>
    <row r="7" spans="2:10" s="1" customFormat="1" ht="14.25">
      <c r="B7" s="5" t="s">
        <v>3</v>
      </c>
      <c r="C7" s="7" t="s">
        <v>4</v>
      </c>
      <c r="D7" s="7"/>
      <c r="E7" s="7"/>
      <c r="F7" s="7"/>
      <c r="G7" s="7"/>
      <c r="H7" s="7"/>
      <c r="I7" s="8"/>
      <c r="J7" s="7" t="s">
        <v>5</v>
      </c>
    </row>
    <row r="9" spans="3:29" s="9" customFormat="1" ht="14.25">
      <c r="C9" s="10" t="s">
        <v>6</v>
      </c>
      <c r="D9" s="11" t="s">
        <v>7</v>
      </c>
      <c r="E9" s="10" t="s">
        <v>8</v>
      </c>
      <c r="F9" s="252" t="s">
        <v>9</v>
      </c>
      <c r="G9" s="252"/>
      <c r="H9" s="10" t="s">
        <v>8</v>
      </c>
      <c r="I9" s="12"/>
      <c r="J9" s="13" t="s">
        <v>6</v>
      </c>
      <c r="K9" s="14"/>
      <c r="L9" s="14"/>
      <c r="M9" s="14"/>
      <c r="N9" s="15"/>
      <c r="O9" s="15"/>
      <c r="P9" s="15"/>
      <c r="Q9" s="15"/>
      <c r="R9" s="15"/>
      <c r="S9" s="15"/>
      <c r="T9" s="15"/>
      <c r="U9" s="15"/>
      <c r="V9" s="15"/>
      <c r="W9" s="15"/>
      <c r="X9" s="15"/>
      <c r="Y9" s="15"/>
      <c r="Z9" s="15"/>
      <c r="AA9" s="15"/>
      <c r="AB9" s="15"/>
      <c r="AC9" s="15"/>
    </row>
    <row r="10" spans="2:29" s="9" customFormat="1" ht="14.25">
      <c r="B10" s="16" t="s">
        <v>10</v>
      </c>
      <c r="C10" s="10"/>
      <c r="D10" s="11"/>
      <c r="E10" s="10"/>
      <c r="F10" s="10"/>
      <c r="G10" s="10"/>
      <c r="H10" s="10"/>
      <c r="I10" s="12"/>
      <c r="J10" s="14"/>
      <c r="K10" s="14"/>
      <c r="L10" s="14"/>
      <c r="M10" s="14"/>
      <c r="N10" s="15"/>
      <c r="O10" s="15"/>
      <c r="P10" s="15"/>
      <c r="Q10" s="15"/>
      <c r="R10" s="15"/>
      <c r="S10" s="15"/>
      <c r="T10" s="15"/>
      <c r="U10" s="15"/>
      <c r="V10" s="15"/>
      <c r="W10" s="15"/>
      <c r="X10" s="15"/>
      <c r="Y10" s="15"/>
      <c r="Z10" s="15"/>
      <c r="AA10" s="15"/>
      <c r="AB10" s="15"/>
      <c r="AC10" s="15"/>
    </row>
    <row r="11" spans="2:13" ht="15">
      <c r="B11" s="18"/>
      <c r="C11" s="19"/>
      <c r="D11" s="18"/>
      <c r="E11" s="18"/>
      <c r="F11" s="18"/>
      <c r="G11" s="18"/>
      <c r="H11" s="18"/>
      <c r="I11" s="20"/>
      <c r="J11" s="18"/>
      <c r="K11" s="18"/>
      <c r="L11" s="18"/>
      <c r="M11" s="18"/>
    </row>
    <row r="12" spans="2:13" s="21" customFormat="1" ht="15">
      <c r="B12" s="22" t="s">
        <v>11</v>
      </c>
      <c r="C12" s="23">
        <v>17154</v>
      </c>
      <c r="D12" s="22"/>
      <c r="E12" s="22"/>
      <c r="F12" s="22"/>
      <c r="G12" s="22"/>
      <c r="H12" s="22"/>
      <c r="I12" s="24"/>
      <c r="J12" s="25">
        <v>14064</v>
      </c>
      <c r="K12" s="22"/>
      <c r="L12" s="22"/>
      <c r="M12" s="22"/>
    </row>
    <row r="13" spans="2:13" ht="15">
      <c r="B13" s="18"/>
      <c r="C13" s="26"/>
      <c r="D13" s="18"/>
      <c r="E13" s="18"/>
      <c r="F13" s="18"/>
      <c r="G13" s="18"/>
      <c r="H13" s="18"/>
      <c r="I13" s="20"/>
      <c r="J13" s="18"/>
      <c r="K13" s="18"/>
      <c r="L13" s="18"/>
      <c r="M13" s="18"/>
    </row>
    <row r="14" spans="2:13" ht="15">
      <c r="B14" s="18" t="s">
        <v>12</v>
      </c>
      <c r="C14" s="26"/>
      <c r="D14" s="18"/>
      <c r="E14" s="18"/>
      <c r="F14" s="18"/>
      <c r="G14" s="18"/>
      <c r="H14" s="18"/>
      <c r="I14" s="20"/>
      <c r="J14" s="18"/>
      <c r="K14" s="18"/>
      <c r="L14" s="18"/>
      <c r="M14" s="18"/>
    </row>
    <row r="15" spans="2:13" ht="15">
      <c r="B15" s="18" t="s">
        <v>13</v>
      </c>
      <c r="C15" s="26">
        <v>1375</v>
      </c>
      <c r="D15" s="18"/>
      <c r="E15" s="18"/>
      <c r="F15" s="18"/>
      <c r="G15" s="18"/>
      <c r="H15" s="18"/>
      <c r="I15" s="20"/>
      <c r="J15" s="27">
        <v>1447</v>
      </c>
      <c r="K15" s="18"/>
      <c r="L15" s="18"/>
      <c r="M15" s="18"/>
    </row>
    <row r="16" spans="2:13" ht="15">
      <c r="B16" s="18" t="s">
        <v>14</v>
      </c>
      <c r="C16" s="26">
        <v>1067</v>
      </c>
      <c r="D16" s="18"/>
      <c r="E16" s="18"/>
      <c r="F16" s="18"/>
      <c r="G16" s="18"/>
      <c r="H16" s="18"/>
      <c r="I16" s="20"/>
      <c r="J16" s="27">
        <v>1245</v>
      </c>
      <c r="K16" s="18"/>
      <c r="L16" s="18"/>
      <c r="M16" s="18"/>
    </row>
    <row r="17" spans="2:13" ht="15">
      <c r="B17" s="18" t="s">
        <v>15</v>
      </c>
      <c r="C17" s="26">
        <v>244</v>
      </c>
      <c r="D17" s="18"/>
      <c r="E17" s="18"/>
      <c r="F17" s="18"/>
      <c r="G17" s="18"/>
      <c r="H17" s="18"/>
      <c r="I17" s="20"/>
      <c r="J17" s="27">
        <v>219</v>
      </c>
      <c r="K17" s="18"/>
      <c r="L17" s="18"/>
      <c r="M17" s="18"/>
    </row>
    <row r="18" spans="2:13" ht="15">
      <c r="B18" s="18" t="s">
        <v>16</v>
      </c>
      <c r="C18" s="28">
        <v>-256</v>
      </c>
      <c r="D18" s="18"/>
      <c r="E18" s="18"/>
      <c r="F18" s="18"/>
      <c r="G18" s="18"/>
      <c r="H18" s="18"/>
      <c r="I18" s="20"/>
      <c r="J18" s="27">
        <v>1</v>
      </c>
      <c r="K18" s="18"/>
      <c r="L18" s="18"/>
      <c r="M18" s="18"/>
    </row>
    <row r="19" spans="2:13" ht="15">
      <c r="B19" s="18" t="s">
        <v>17</v>
      </c>
      <c r="C19" s="29">
        <v>-470</v>
      </c>
      <c r="D19" s="18"/>
      <c r="E19" s="18"/>
      <c r="F19" s="18"/>
      <c r="G19" s="18"/>
      <c r="H19" s="18"/>
      <c r="I19" s="20"/>
      <c r="J19" s="30">
        <v>-335</v>
      </c>
      <c r="K19" s="18"/>
      <c r="L19" s="18"/>
      <c r="M19" s="18"/>
    </row>
    <row r="20" spans="2:13" ht="15">
      <c r="B20" s="18"/>
      <c r="C20" s="26"/>
      <c r="D20" s="18"/>
      <c r="E20" s="18"/>
      <c r="F20" s="18"/>
      <c r="G20" s="18"/>
      <c r="H20" s="18"/>
      <c r="I20" s="20"/>
      <c r="J20" s="27"/>
      <c r="K20" s="18"/>
      <c r="L20" s="18"/>
      <c r="M20" s="18"/>
    </row>
    <row r="21" spans="2:13" ht="15">
      <c r="B21" s="18" t="s">
        <v>18</v>
      </c>
      <c r="C21" s="26">
        <f aca="true" t="shared" si="0" ref="C21:I21">SUM(C12:C20)</f>
        <v>19114</v>
      </c>
      <c r="D21" s="26">
        <f t="shared" si="0"/>
        <v>0</v>
      </c>
      <c r="E21" s="26">
        <f t="shared" si="0"/>
        <v>0</v>
      </c>
      <c r="F21" s="26">
        <f t="shared" si="0"/>
        <v>0</v>
      </c>
      <c r="G21" s="26">
        <f t="shared" si="0"/>
        <v>0</v>
      </c>
      <c r="H21" s="26">
        <f t="shared" si="0"/>
        <v>0</v>
      </c>
      <c r="I21" s="28">
        <f t="shared" si="0"/>
        <v>0</v>
      </c>
      <c r="J21" s="26">
        <v>16641</v>
      </c>
      <c r="K21" s="18"/>
      <c r="L21" s="18"/>
      <c r="M21" s="18"/>
    </row>
    <row r="22" spans="2:13" ht="15">
      <c r="B22" s="18"/>
      <c r="C22" s="26"/>
      <c r="D22" s="18"/>
      <c r="E22" s="18"/>
      <c r="F22" s="18"/>
      <c r="G22" s="18"/>
      <c r="H22" s="18"/>
      <c r="I22" s="20"/>
      <c r="J22" s="27"/>
      <c r="K22" s="18"/>
      <c r="L22" s="18"/>
      <c r="M22" s="18"/>
    </row>
    <row r="23" spans="2:13" ht="15">
      <c r="B23" s="18" t="s">
        <v>19</v>
      </c>
      <c r="C23" s="26">
        <v>-6497</v>
      </c>
      <c r="D23" s="18"/>
      <c r="E23" s="18"/>
      <c r="F23" s="18"/>
      <c r="G23" s="18"/>
      <c r="H23" s="18"/>
      <c r="I23" s="20"/>
      <c r="J23" s="27">
        <v>-6867</v>
      </c>
      <c r="K23" s="18"/>
      <c r="L23" s="18"/>
      <c r="M23" s="18"/>
    </row>
    <row r="24" spans="2:13" ht="15">
      <c r="B24" s="18" t="s">
        <v>20</v>
      </c>
      <c r="C24" s="26">
        <v>874</v>
      </c>
      <c r="D24" s="18"/>
      <c r="E24" s="18"/>
      <c r="F24" s="18"/>
      <c r="G24" s="18"/>
      <c r="H24" s="18"/>
      <c r="I24" s="20"/>
      <c r="J24" s="27">
        <v>-76</v>
      </c>
      <c r="K24" s="18"/>
      <c r="L24" s="18"/>
      <c r="M24" s="18"/>
    </row>
    <row r="25" spans="2:13" ht="15">
      <c r="B25" s="18" t="s">
        <v>21</v>
      </c>
      <c r="C25" s="28">
        <v>-1521</v>
      </c>
      <c r="D25" s="18"/>
      <c r="E25" s="18"/>
      <c r="F25" s="18"/>
      <c r="G25" s="18"/>
      <c r="H25" s="18"/>
      <c r="I25" s="20"/>
      <c r="J25" s="27">
        <v>-7075</v>
      </c>
      <c r="K25" s="18"/>
      <c r="L25" s="18"/>
      <c r="M25" s="18"/>
    </row>
    <row r="26" spans="2:13" ht="15">
      <c r="B26" s="18" t="s">
        <v>22</v>
      </c>
      <c r="C26" s="29">
        <v>204</v>
      </c>
      <c r="D26" s="18"/>
      <c r="E26" s="18"/>
      <c r="F26" s="18"/>
      <c r="G26" s="18"/>
      <c r="H26" s="18"/>
      <c r="I26" s="20"/>
      <c r="J26" s="30">
        <v>-3</v>
      </c>
      <c r="K26" s="18"/>
      <c r="L26" s="18"/>
      <c r="M26" s="18"/>
    </row>
    <row r="27" spans="2:13" ht="15">
      <c r="B27" s="18"/>
      <c r="C27" s="26"/>
      <c r="D27" s="18"/>
      <c r="E27" s="18"/>
      <c r="F27" s="18"/>
      <c r="G27" s="18"/>
      <c r="H27" s="18"/>
      <c r="I27" s="20"/>
      <c r="J27" s="27"/>
      <c r="K27" s="18"/>
      <c r="L27" s="18"/>
      <c r="M27" s="18"/>
    </row>
    <row r="28" spans="2:13" ht="15">
      <c r="B28" s="18" t="s">
        <v>23</v>
      </c>
      <c r="C28" s="26">
        <v>12174</v>
      </c>
      <c r="D28" s="26">
        <f aca="true" t="shared" si="1" ref="D28:I28">SUM(D21:D25)</f>
        <v>0</v>
      </c>
      <c r="E28" s="26">
        <f t="shared" si="1"/>
        <v>0</v>
      </c>
      <c r="F28" s="26">
        <f t="shared" si="1"/>
        <v>0</v>
      </c>
      <c r="G28" s="26">
        <f t="shared" si="1"/>
        <v>0</v>
      </c>
      <c r="H28" s="26">
        <f t="shared" si="1"/>
        <v>0</v>
      </c>
      <c r="I28" s="28">
        <f t="shared" si="1"/>
        <v>0</v>
      </c>
      <c r="J28" s="26">
        <f>SUM(J21:J26)</f>
        <v>2620</v>
      </c>
      <c r="K28" s="18"/>
      <c r="L28" s="18"/>
      <c r="M28" s="18"/>
    </row>
    <row r="29" spans="2:13" ht="15">
      <c r="B29" s="18"/>
      <c r="C29" s="26"/>
      <c r="D29" s="18"/>
      <c r="E29" s="18"/>
      <c r="F29" s="18"/>
      <c r="G29" s="18"/>
      <c r="H29" s="18"/>
      <c r="I29" s="20"/>
      <c r="J29" s="27"/>
      <c r="K29" s="18"/>
      <c r="L29" s="18"/>
      <c r="M29" s="18"/>
    </row>
    <row r="30" spans="2:13" ht="15">
      <c r="B30" s="18" t="s">
        <v>24</v>
      </c>
      <c r="C30" s="26">
        <v>-1067</v>
      </c>
      <c r="D30" s="18"/>
      <c r="E30" s="18"/>
      <c r="F30" s="18"/>
      <c r="G30" s="18"/>
      <c r="H30" s="18"/>
      <c r="I30" s="20"/>
      <c r="J30" s="27">
        <v>-1245</v>
      </c>
      <c r="K30" s="18"/>
      <c r="L30" s="18"/>
      <c r="M30" s="18"/>
    </row>
    <row r="31" spans="2:13" ht="15">
      <c r="B31" s="18" t="s">
        <v>25</v>
      </c>
      <c r="C31" s="26">
        <v>-5644</v>
      </c>
      <c r="D31" s="18"/>
      <c r="E31" s="18"/>
      <c r="F31" s="18"/>
      <c r="G31" s="18"/>
      <c r="H31" s="18"/>
      <c r="I31" s="20"/>
      <c r="J31" s="31">
        <v>-3000</v>
      </c>
      <c r="K31" s="18"/>
      <c r="L31" s="18"/>
      <c r="M31" s="18"/>
    </row>
    <row r="32" spans="2:13" s="21" customFormat="1" ht="15">
      <c r="B32" s="22" t="s">
        <v>26</v>
      </c>
      <c r="C32" s="32">
        <v>-1512</v>
      </c>
      <c r="D32" s="22"/>
      <c r="E32" s="22"/>
      <c r="F32" s="22"/>
      <c r="G32" s="22"/>
      <c r="H32" s="22"/>
      <c r="I32" s="24"/>
      <c r="J32" s="33">
        <v>0</v>
      </c>
      <c r="K32" s="22"/>
      <c r="L32" s="22"/>
      <c r="M32" s="22"/>
    </row>
    <row r="33" spans="2:13" ht="15">
      <c r="B33" s="18"/>
      <c r="C33" s="28"/>
      <c r="D33" s="18"/>
      <c r="E33" s="18"/>
      <c r="F33" s="18"/>
      <c r="G33" s="18"/>
      <c r="H33" s="18"/>
      <c r="I33" s="20"/>
      <c r="J33" s="27"/>
      <c r="K33" s="18"/>
      <c r="L33" s="18"/>
      <c r="M33" s="18"/>
    </row>
    <row r="34" spans="2:13" ht="15">
      <c r="B34" s="18" t="s">
        <v>27</v>
      </c>
      <c r="C34" s="29">
        <v>3951</v>
      </c>
      <c r="D34" s="34">
        <f aca="true" t="shared" si="2" ref="D34:J34">SUM(D28:D33)</f>
        <v>0</v>
      </c>
      <c r="E34" s="34">
        <f t="shared" si="2"/>
        <v>0</v>
      </c>
      <c r="F34" s="34">
        <f t="shared" si="2"/>
        <v>0</v>
      </c>
      <c r="G34" s="34">
        <f t="shared" si="2"/>
        <v>0</v>
      </c>
      <c r="H34" s="34">
        <f t="shared" si="2"/>
        <v>0</v>
      </c>
      <c r="I34" s="28">
        <f t="shared" si="2"/>
        <v>0</v>
      </c>
      <c r="J34" s="29">
        <f t="shared" si="2"/>
        <v>-1625</v>
      </c>
      <c r="K34" s="18"/>
      <c r="L34" s="18"/>
      <c r="M34" s="18"/>
    </row>
    <row r="35" spans="2:13" ht="15">
      <c r="B35" s="18"/>
      <c r="C35" s="26"/>
      <c r="D35" s="18"/>
      <c r="E35" s="18"/>
      <c r="F35" s="18"/>
      <c r="G35" s="18"/>
      <c r="H35" s="18"/>
      <c r="I35" s="20"/>
      <c r="J35" s="27"/>
      <c r="K35" s="18"/>
      <c r="L35" s="18"/>
      <c r="M35" s="18"/>
    </row>
    <row r="36" spans="2:13" ht="15">
      <c r="B36" s="16" t="s">
        <v>28</v>
      </c>
      <c r="C36" s="26"/>
      <c r="D36" s="18"/>
      <c r="E36" s="18"/>
      <c r="F36" s="18"/>
      <c r="G36" s="18"/>
      <c r="H36" s="18"/>
      <c r="I36" s="20"/>
      <c r="J36" s="27"/>
      <c r="K36" s="18"/>
      <c r="L36" s="18"/>
      <c r="M36" s="18"/>
    </row>
    <row r="37" spans="2:13" ht="15">
      <c r="B37" s="18"/>
      <c r="C37" s="26"/>
      <c r="D37" s="18"/>
      <c r="E37" s="18"/>
      <c r="F37" s="18"/>
      <c r="G37" s="18"/>
      <c r="H37" s="18"/>
      <c r="I37" s="20"/>
      <c r="J37" s="27"/>
      <c r="K37" s="18"/>
      <c r="L37" s="18"/>
      <c r="M37" s="18"/>
    </row>
    <row r="38" spans="2:13" ht="15">
      <c r="B38" s="18" t="s">
        <v>29</v>
      </c>
      <c r="C38" s="26">
        <v>-1910</v>
      </c>
      <c r="D38" s="18"/>
      <c r="E38" s="18"/>
      <c r="F38" s="18"/>
      <c r="G38" s="18"/>
      <c r="H38" s="18"/>
      <c r="I38" s="20"/>
      <c r="J38" s="27">
        <v>-9606</v>
      </c>
      <c r="K38" s="18"/>
      <c r="L38" s="18"/>
      <c r="M38" s="18"/>
    </row>
    <row r="39" spans="2:13" ht="15.75" customHeight="1">
      <c r="B39" s="18" t="s">
        <v>30</v>
      </c>
      <c r="C39" s="28">
        <v>319</v>
      </c>
      <c r="D39" s="18"/>
      <c r="E39" s="18"/>
      <c r="F39" s="18"/>
      <c r="G39" s="18"/>
      <c r="H39" s="18"/>
      <c r="I39" s="20"/>
      <c r="J39" s="27">
        <v>12</v>
      </c>
      <c r="K39" s="18"/>
      <c r="L39" s="18"/>
      <c r="M39" s="18"/>
    </row>
    <row r="40" spans="2:13" ht="15.75" customHeight="1">
      <c r="B40" s="18" t="s">
        <v>31</v>
      </c>
      <c r="C40" s="29">
        <v>-72</v>
      </c>
      <c r="D40" s="18"/>
      <c r="E40" s="18"/>
      <c r="F40" s="18"/>
      <c r="G40" s="18"/>
      <c r="H40" s="18"/>
      <c r="I40" s="20"/>
      <c r="J40" s="30">
        <v>-1084</v>
      </c>
      <c r="K40" s="18"/>
      <c r="L40" s="18"/>
      <c r="M40" s="18"/>
    </row>
    <row r="41" spans="2:13" ht="15">
      <c r="B41" s="18"/>
      <c r="C41" s="28"/>
      <c r="D41" s="18"/>
      <c r="E41" s="18"/>
      <c r="F41" s="18"/>
      <c r="G41" s="18"/>
      <c r="H41" s="18"/>
      <c r="I41" s="20"/>
      <c r="J41" s="27"/>
      <c r="K41" s="18"/>
      <c r="L41" s="18"/>
      <c r="M41" s="18"/>
    </row>
    <row r="42" spans="2:13" ht="15">
      <c r="B42" s="18"/>
      <c r="C42" s="29">
        <v>-1663</v>
      </c>
      <c r="D42" s="34">
        <f aca="true" t="shared" si="3" ref="D42:J42">SUM(D38:D41)</f>
        <v>0</v>
      </c>
      <c r="E42" s="34">
        <f t="shared" si="3"/>
        <v>0</v>
      </c>
      <c r="F42" s="34">
        <f t="shared" si="3"/>
        <v>0</v>
      </c>
      <c r="G42" s="34">
        <f t="shared" si="3"/>
        <v>0</v>
      </c>
      <c r="H42" s="34">
        <f t="shared" si="3"/>
        <v>0</v>
      </c>
      <c r="I42" s="28">
        <f t="shared" si="3"/>
        <v>0</v>
      </c>
      <c r="J42" s="29">
        <f t="shared" si="3"/>
        <v>-10678</v>
      </c>
      <c r="K42" s="18"/>
      <c r="L42" s="18"/>
      <c r="M42" s="18"/>
    </row>
    <row r="43" spans="2:13" ht="15">
      <c r="B43" s="16" t="s">
        <v>32</v>
      </c>
      <c r="C43" s="26"/>
      <c r="D43" s="18"/>
      <c r="E43" s="18"/>
      <c r="F43" s="18"/>
      <c r="G43" s="18"/>
      <c r="H43" s="18"/>
      <c r="I43" s="20"/>
      <c r="J43" s="27"/>
      <c r="K43" s="18"/>
      <c r="L43" s="18"/>
      <c r="M43" s="18"/>
    </row>
    <row r="44" spans="2:13" ht="15">
      <c r="B44" s="16"/>
      <c r="C44" s="26"/>
      <c r="D44" s="18"/>
      <c r="E44" s="18"/>
      <c r="F44" s="18"/>
      <c r="G44" s="18"/>
      <c r="H44" s="18"/>
      <c r="I44" s="20"/>
      <c r="J44" s="27"/>
      <c r="K44" s="18"/>
      <c r="L44" s="18"/>
      <c r="M44" s="18"/>
    </row>
    <row r="45" spans="2:13" ht="15">
      <c r="B45" s="18" t="s">
        <v>33</v>
      </c>
      <c r="C45" s="35">
        <v>0</v>
      </c>
      <c r="D45" s="18"/>
      <c r="E45" s="18"/>
      <c r="F45" s="18"/>
      <c r="G45" s="18"/>
      <c r="H45" s="18"/>
      <c r="I45" s="20"/>
      <c r="J45" s="27">
        <v>11200</v>
      </c>
      <c r="K45" s="18"/>
      <c r="L45" s="18"/>
      <c r="M45" s="18"/>
    </row>
    <row r="46" spans="2:13" ht="15">
      <c r="B46" s="18" t="s">
        <v>34</v>
      </c>
      <c r="C46" s="35">
        <v>0</v>
      </c>
      <c r="D46" s="18"/>
      <c r="E46" s="18"/>
      <c r="F46" s="18"/>
      <c r="G46" s="18"/>
      <c r="H46" s="18"/>
      <c r="I46" s="20"/>
      <c r="J46" s="27">
        <v>4963</v>
      </c>
      <c r="K46" s="18"/>
      <c r="L46" s="18"/>
      <c r="M46" s="18"/>
    </row>
    <row r="47" spans="2:13" ht="15">
      <c r="B47" s="18" t="s">
        <v>35</v>
      </c>
      <c r="C47" s="26">
        <v>-254</v>
      </c>
      <c r="D47" s="18"/>
      <c r="E47" s="18"/>
      <c r="F47" s="18"/>
      <c r="G47" s="18"/>
      <c r="H47" s="18"/>
      <c r="I47" s="20"/>
      <c r="J47" s="27">
        <v>-299</v>
      </c>
      <c r="K47" s="18"/>
      <c r="L47" s="18"/>
      <c r="M47" s="18"/>
    </row>
    <row r="48" spans="2:13" ht="15">
      <c r="B48" s="18" t="s">
        <v>36</v>
      </c>
      <c r="C48" s="26">
        <v>-507</v>
      </c>
      <c r="D48" s="18"/>
      <c r="E48" s="18"/>
      <c r="F48" s="18"/>
      <c r="G48" s="18"/>
      <c r="H48" s="18"/>
      <c r="I48" s="20"/>
      <c r="J48" s="27">
        <v>-2751</v>
      </c>
      <c r="K48" s="18"/>
      <c r="L48" s="18"/>
      <c r="M48" s="18"/>
    </row>
    <row r="49" spans="2:13" ht="15">
      <c r="B49" s="18" t="s">
        <v>37</v>
      </c>
      <c r="C49" s="29">
        <v>680</v>
      </c>
      <c r="D49" s="18"/>
      <c r="E49" s="18"/>
      <c r="F49" s="18"/>
      <c r="G49" s="18"/>
      <c r="H49" s="18"/>
      <c r="I49" s="20"/>
      <c r="J49" s="36">
        <v>0</v>
      </c>
      <c r="K49" s="18"/>
      <c r="L49" s="18"/>
      <c r="M49" s="18"/>
    </row>
    <row r="50" spans="2:13" ht="15">
      <c r="B50" s="18"/>
      <c r="C50" s="28"/>
      <c r="D50" s="18"/>
      <c r="E50" s="18"/>
      <c r="F50" s="18"/>
      <c r="G50" s="18"/>
      <c r="H50" s="18"/>
      <c r="I50" s="20"/>
      <c r="J50" s="27"/>
      <c r="K50" s="18"/>
      <c r="L50" s="18"/>
      <c r="M50" s="18"/>
    </row>
    <row r="51" spans="2:13" ht="15">
      <c r="B51" s="18"/>
      <c r="C51" s="29">
        <v>-81</v>
      </c>
      <c r="D51" s="34">
        <f aca="true" t="shared" si="4" ref="D51:I51">SUM(D47:D50)</f>
        <v>0</v>
      </c>
      <c r="E51" s="34">
        <f t="shared" si="4"/>
        <v>0</v>
      </c>
      <c r="F51" s="34">
        <f t="shared" si="4"/>
        <v>0</v>
      </c>
      <c r="G51" s="34">
        <f t="shared" si="4"/>
        <v>0</v>
      </c>
      <c r="H51" s="34">
        <f t="shared" si="4"/>
        <v>0</v>
      </c>
      <c r="I51" s="28">
        <f t="shared" si="4"/>
        <v>0</v>
      </c>
      <c r="J51" s="29">
        <f>SUM(J45:J50)</f>
        <v>13113</v>
      </c>
      <c r="K51" s="18"/>
      <c r="L51" s="18"/>
      <c r="M51" s="18"/>
    </row>
    <row r="52" spans="2:13" ht="15">
      <c r="B52" s="18"/>
      <c r="C52" s="26"/>
      <c r="D52" s="18"/>
      <c r="E52" s="18"/>
      <c r="F52" s="18"/>
      <c r="G52" s="18"/>
      <c r="H52" s="18"/>
      <c r="I52" s="20"/>
      <c r="J52" s="27"/>
      <c r="K52" s="18"/>
      <c r="L52" s="18"/>
      <c r="M52" s="18"/>
    </row>
    <row r="53" spans="2:13" ht="15">
      <c r="B53" s="16" t="s">
        <v>38</v>
      </c>
      <c r="C53" s="26">
        <v>2207</v>
      </c>
      <c r="D53" s="26">
        <f aca="true" t="shared" si="5" ref="D53:I53">D34+D42+D51</f>
        <v>0</v>
      </c>
      <c r="E53" s="26">
        <f t="shared" si="5"/>
        <v>0</v>
      </c>
      <c r="F53" s="26">
        <f t="shared" si="5"/>
        <v>0</v>
      </c>
      <c r="G53" s="26">
        <f t="shared" si="5"/>
        <v>0</v>
      </c>
      <c r="H53" s="26">
        <f t="shared" si="5"/>
        <v>0</v>
      </c>
      <c r="I53" s="28">
        <f t="shared" si="5"/>
        <v>0</v>
      </c>
      <c r="J53" s="26">
        <v>810</v>
      </c>
      <c r="K53" s="18"/>
      <c r="L53" s="18"/>
      <c r="M53" s="18"/>
    </row>
    <row r="54" spans="2:13" ht="15">
      <c r="B54" s="18"/>
      <c r="C54" s="26"/>
      <c r="D54" s="18"/>
      <c r="E54" s="18"/>
      <c r="F54" s="18"/>
      <c r="G54" s="18"/>
      <c r="H54" s="18"/>
      <c r="I54" s="20"/>
      <c r="J54" s="27"/>
      <c r="K54" s="18"/>
      <c r="L54" s="18"/>
      <c r="M54" s="18"/>
    </row>
    <row r="55" spans="2:13" ht="15">
      <c r="B55" s="16" t="s">
        <v>39</v>
      </c>
      <c r="C55" s="29">
        <v>-4090</v>
      </c>
      <c r="D55" s="26" t="e">
        <f>#REF!</f>
        <v>#REF!</v>
      </c>
      <c r="E55" s="26" t="e">
        <f>#REF!</f>
        <v>#REF!</v>
      </c>
      <c r="F55" s="26" t="e">
        <f>#REF!</f>
        <v>#REF!</v>
      </c>
      <c r="G55" s="26" t="e">
        <f>#REF!</f>
        <v>#REF!</v>
      </c>
      <c r="H55" s="26" t="e">
        <f>#REF!</f>
        <v>#REF!</v>
      </c>
      <c r="I55" s="28" t="e">
        <f>#REF!</f>
        <v>#REF!</v>
      </c>
      <c r="J55" s="30">
        <v>-4896</v>
      </c>
      <c r="K55" s="18"/>
      <c r="L55" s="18"/>
      <c r="M55" s="18"/>
    </row>
    <row r="56" spans="2:13" ht="15">
      <c r="B56" s="16"/>
      <c r="C56" s="28"/>
      <c r="D56" s="18"/>
      <c r="E56" s="18"/>
      <c r="F56" s="18"/>
      <c r="G56" s="18"/>
      <c r="H56" s="18"/>
      <c r="I56" s="20"/>
      <c r="J56" s="27"/>
      <c r="K56" s="18"/>
      <c r="L56" s="18"/>
      <c r="M56" s="18"/>
    </row>
    <row r="57" spans="2:13" ht="15.75" thickBot="1">
      <c r="B57" s="16" t="s">
        <v>40</v>
      </c>
      <c r="C57" s="37">
        <f aca="true" t="shared" si="6" ref="C57:I57">SUM(C53:C56)</f>
        <v>-1883</v>
      </c>
      <c r="D57" s="38" t="e">
        <f t="shared" si="6"/>
        <v>#REF!</v>
      </c>
      <c r="E57" s="38" t="e">
        <f t="shared" si="6"/>
        <v>#REF!</v>
      </c>
      <c r="F57" s="38" t="e">
        <f t="shared" si="6"/>
        <v>#REF!</v>
      </c>
      <c r="G57" s="38" t="e">
        <f t="shared" si="6"/>
        <v>#REF!</v>
      </c>
      <c r="H57" s="38" t="e">
        <f t="shared" si="6"/>
        <v>#REF!</v>
      </c>
      <c r="I57" s="39" t="e">
        <f t="shared" si="6"/>
        <v>#REF!</v>
      </c>
      <c r="J57" s="40">
        <v>-4090</v>
      </c>
      <c r="K57" s="18"/>
      <c r="L57" s="18"/>
      <c r="M57" s="18"/>
    </row>
    <row r="58" spans="2:13" ht="15">
      <c r="B58" s="18"/>
      <c r="C58" s="26"/>
      <c r="D58" s="18"/>
      <c r="E58" s="18"/>
      <c r="F58" s="18"/>
      <c r="G58" s="18"/>
      <c r="H58" s="18"/>
      <c r="I58" s="20"/>
      <c r="J58" s="27"/>
      <c r="K58" s="18"/>
      <c r="L58" s="18"/>
      <c r="M58" s="18"/>
    </row>
    <row r="59" spans="2:13" ht="15">
      <c r="B59" s="18"/>
      <c r="C59" s="26"/>
      <c r="D59" s="18"/>
      <c r="E59" s="18"/>
      <c r="F59" s="18"/>
      <c r="G59" s="18"/>
      <c r="H59" s="18"/>
      <c r="I59" s="20"/>
      <c r="J59" s="27"/>
      <c r="K59" s="18"/>
      <c r="L59" s="18"/>
      <c r="M59" s="18"/>
    </row>
    <row r="60" spans="2:13" ht="15">
      <c r="B60" s="16" t="s">
        <v>41</v>
      </c>
      <c r="C60" s="26"/>
      <c r="D60" s="18"/>
      <c r="E60" s="18"/>
      <c r="F60" s="18"/>
      <c r="G60" s="18"/>
      <c r="H60" s="18"/>
      <c r="I60" s="20"/>
      <c r="J60" s="27"/>
      <c r="K60" s="18"/>
      <c r="L60" s="18"/>
      <c r="M60" s="18"/>
    </row>
    <row r="61" spans="2:13" ht="15">
      <c r="B61" s="18"/>
      <c r="C61" s="26"/>
      <c r="D61" s="18"/>
      <c r="E61" s="18"/>
      <c r="F61" s="18"/>
      <c r="G61" s="18"/>
      <c r="H61" s="18"/>
      <c r="I61" s="20"/>
      <c r="J61" s="27"/>
      <c r="K61" s="18"/>
      <c r="L61" s="18"/>
      <c r="M61" s="18"/>
    </row>
    <row r="62" spans="2:13" ht="15">
      <c r="B62" s="18" t="s">
        <v>42</v>
      </c>
      <c r="C62" s="26">
        <v>2898</v>
      </c>
      <c r="D62" s="18"/>
      <c r="E62" s="18"/>
      <c r="F62" s="18"/>
      <c r="G62" s="18"/>
      <c r="H62" s="18"/>
      <c r="I62" s="20"/>
      <c r="J62" s="27">
        <v>2418</v>
      </c>
      <c r="K62" s="18"/>
      <c r="L62" s="18"/>
      <c r="M62" s="18"/>
    </row>
    <row r="63" spans="2:13" ht="15">
      <c r="B63" s="18" t="s">
        <v>43</v>
      </c>
      <c r="C63" s="26">
        <v>-4781</v>
      </c>
      <c r="D63" s="18"/>
      <c r="E63" s="18"/>
      <c r="F63" s="18"/>
      <c r="G63" s="18"/>
      <c r="H63" s="18"/>
      <c r="I63" s="20"/>
      <c r="J63" s="27">
        <v>-6508</v>
      </c>
      <c r="K63" s="18"/>
      <c r="L63" s="18"/>
      <c r="M63" s="18"/>
    </row>
    <row r="64" spans="2:13" ht="15.75" thickBot="1">
      <c r="B64" s="18"/>
      <c r="C64" s="41">
        <f aca="true" t="shared" si="7" ref="C64:J64">SUM(C62:C63)</f>
        <v>-1883</v>
      </c>
      <c r="D64" s="38">
        <f t="shared" si="7"/>
        <v>0</v>
      </c>
      <c r="E64" s="38">
        <f t="shared" si="7"/>
        <v>0</v>
      </c>
      <c r="F64" s="38">
        <f t="shared" si="7"/>
        <v>0</v>
      </c>
      <c r="G64" s="38">
        <f t="shared" si="7"/>
        <v>0</v>
      </c>
      <c r="H64" s="38">
        <f t="shared" si="7"/>
        <v>0</v>
      </c>
      <c r="I64" s="39">
        <f t="shared" si="7"/>
        <v>0</v>
      </c>
      <c r="J64" s="41">
        <f t="shared" si="7"/>
        <v>-4090</v>
      </c>
      <c r="K64" s="18"/>
      <c r="L64" s="18"/>
      <c r="M64" s="18"/>
    </row>
    <row r="65" spans="2:13" ht="15">
      <c r="B65" s="18"/>
      <c r="C65" s="39"/>
      <c r="D65" s="39"/>
      <c r="E65" s="39"/>
      <c r="F65" s="39"/>
      <c r="G65" s="39"/>
      <c r="H65" s="39"/>
      <c r="I65" s="39"/>
      <c r="J65" s="27"/>
      <c r="K65" s="18"/>
      <c r="L65" s="18"/>
      <c r="M65" s="18"/>
    </row>
    <row r="66" spans="2:13" ht="15">
      <c r="B66" s="18"/>
      <c r="C66" s="39"/>
      <c r="D66" s="39"/>
      <c r="E66" s="39"/>
      <c r="F66" s="39"/>
      <c r="G66" s="39"/>
      <c r="H66" s="39"/>
      <c r="I66" s="39"/>
      <c r="J66" s="39"/>
      <c r="K66" s="18"/>
      <c r="L66" s="18"/>
      <c r="M66" s="18"/>
    </row>
    <row r="67" spans="2:13" ht="15">
      <c r="B67" s="18"/>
      <c r="C67" s="26"/>
      <c r="D67" s="18"/>
      <c r="E67" s="18"/>
      <c r="F67" s="18"/>
      <c r="G67" s="18"/>
      <c r="H67" s="18"/>
      <c r="I67" s="20"/>
      <c r="J67" s="27"/>
      <c r="K67" s="18"/>
      <c r="L67" s="18"/>
      <c r="M67" s="18"/>
    </row>
    <row r="68" spans="2:13" ht="15">
      <c r="B68" s="18"/>
      <c r="C68" s="26"/>
      <c r="D68" s="26" t="e">
        <f aca="true" t="shared" si="8" ref="D68:I68">D57-D64</f>
        <v>#REF!</v>
      </c>
      <c r="E68" s="26" t="e">
        <f t="shared" si="8"/>
        <v>#REF!</v>
      </c>
      <c r="F68" s="26" t="e">
        <f t="shared" si="8"/>
        <v>#REF!</v>
      </c>
      <c r="G68" s="26" t="e">
        <f t="shared" si="8"/>
        <v>#REF!</v>
      </c>
      <c r="H68" s="26" t="e">
        <f t="shared" si="8"/>
        <v>#REF!</v>
      </c>
      <c r="I68" s="28" t="e">
        <f t="shared" si="8"/>
        <v>#REF!</v>
      </c>
      <c r="J68" s="27"/>
      <c r="K68" s="18"/>
      <c r="L68" s="18"/>
      <c r="M68" s="18"/>
    </row>
    <row r="69" spans="2:13" ht="15">
      <c r="B69" s="18"/>
      <c r="C69" s="19"/>
      <c r="D69" s="18"/>
      <c r="E69" s="18"/>
      <c r="F69" s="18"/>
      <c r="G69" s="18"/>
      <c r="H69" s="18"/>
      <c r="I69" s="20"/>
      <c r="J69" s="27"/>
      <c r="K69" s="18"/>
      <c r="L69" s="18"/>
      <c r="M69" s="18"/>
    </row>
    <row r="70" spans="2:13" ht="15">
      <c r="B70" s="18"/>
      <c r="C70" s="19"/>
      <c r="D70" s="18"/>
      <c r="E70" s="18"/>
      <c r="F70" s="18"/>
      <c r="G70" s="18"/>
      <c r="H70" s="18"/>
      <c r="I70" s="20"/>
      <c r="J70" s="27"/>
      <c r="K70" s="18"/>
      <c r="L70" s="18"/>
      <c r="M70" s="18"/>
    </row>
    <row r="71" spans="2:13" ht="15">
      <c r="B71" s="18"/>
      <c r="C71" s="19"/>
      <c r="D71" s="18"/>
      <c r="E71" s="18"/>
      <c r="F71" s="18"/>
      <c r="G71" s="18"/>
      <c r="H71" s="18"/>
      <c r="I71" s="20"/>
      <c r="J71" s="27"/>
      <c r="K71" s="18"/>
      <c r="L71" s="18"/>
      <c r="M71" s="18"/>
    </row>
    <row r="72" spans="2:13" ht="15">
      <c r="B72" s="18"/>
      <c r="C72" s="19"/>
      <c r="D72" s="18"/>
      <c r="E72" s="18"/>
      <c r="F72" s="18"/>
      <c r="G72" s="18"/>
      <c r="H72" s="18"/>
      <c r="I72" s="20"/>
      <c r="J72" s="27"/>
      <c r="K72" s="18"/>
      <c r="L72" s="18"/>
      <c r="M72" s="18"/>
    </row>
    <row r="73" spans="2:13" ht="15">
      <c r="B73" s="18"/>
      <c r="C73" s="19"/>
      <c r="D73" s="18"/>
      <c r="E73" s="18"/>
      <c r="F73" s="18"/>
      <c r="G73" s="18"/>
      <c r="H73" s="18"/>
      <c r="I73" s="20"/>
      <c r="J73" s="27"/>
      <c r="K73" s="18"/>
      <c r="L73" s="18"/>
      <c r="M73" s="18"/>
    </row>
    <row r="74" spans="2:13" ht="15">
      <c r="B74" s="42"/>
      <c r="C74" s="19"/>
      <c r="D74" s="18"/>
      <c r="E74" s="18"/>
      <c r="F74" s="18"/>
      <c r="G74" s="18"/>
      <c r="H74" s="18"/>
      <c r="I74" s="20"/>
      <c r="J74" s="18"/>
      <c r="K74" s="18"/>
      <c r="L74" s="18"/>
      <c r="M74" s="18"/>
    </row>
    <row r="75" spans="2:13" ht="15">
      <c r="B75" s="42"/>
      <c r="C75" s="19"/>
      <c r="D75" s="18"/>
      <c r="E75" s="18"/>
      <c r="F75" s="18"/>
      <c r="G75" s="18"/>
      <c r="H75" s="18"/>
      <c r="I75" s="20"/>
      <c r="J75" s="18"/>
      <c r="K75" s="18"/>
      <c r="L75" s="18"/>
      <c r="M75" s="18"/>
    </row>
    <row r="76" spans="2:13" ht="15">
      <c r="B76" s="18"/>
      <c r="C76" s="19"/>
      <c r="D76" s="18"/>
      <c r="E76" s="18"/>
      <c r="F76" s="18"/>
      <c r="G76" s="18"/>
      <c r="H76" s="18"/>
      <c r="I76" s="20"/>
      <c r="J76" s="18"/>
      <c r="K76" s="18"/>
      <c r="L76" s="18"/>
      <c r="M76" s="18"/>
    </row>
    <row r="77" spans="2:13" ht="15">
      <c r="B77" s="18"/>
      <c r="C77" s="19"/>
      <c r="D77" s="18"/>
      <c r="E77" s="18"/>
      <c r="F77" s="18"/>
      <c r="G77" s="18"/>
      <c r="H77" s="18"/>
      <c r="I77" s="20"/>
      <c r="J77" s="18"/>
      <c r="K77" s="18"/>
      <c r="L77" s="18"/>
      <c r="M77" s="18"/>
    </row>
    <row r="78" spans="2:13" ht="15">
      <c r="B78" s="18"/>
      <c r="C78" s="19"/>
      <c r="D78" s="18"/>
      <c r="E78" s="18"/>
      <c r="F78" s="18"/>
      <c r="G78" s="18"/>
      <c r="H78" s="18"/>
      <c r="I78" s="20"/>
      <c r="J78" s="18"/>
      <c r="K78" s="18"/>
      <c r="L78" s="18"/>
      <c r="M78" s="18"/>
    </row>
    <row r="79" spans="2:13" ht="15">
      <c r="B79" s="18"/>
      <c r="C79" s="19"/>
      <c r="D79" s="18"/>
      <c r="E79" s="18"/>
      <c r="F79" s="18"/>
      <c r="G79" s="18"/>
      <c r="H79" s="18"/>
      <c r="I79" s="20"/>
      <c r="J79" s="18"/>
      <c r="K79" s="18"/>
      <c r="L79" s="18"/>
      <c r="M79" s="18"/>
    </row>
    <row r="80" spans="2:13" ht="15">
      <c r="B80" s="18"/>
      <c r="C80" s="19"/>
      <c r="D80" s="18"/>
      <c r="E80" s="18"/>
      <c r="F80" s="18"/>
      <c r="G80" s="18"/>
      <c r="H80" s="18"/>
      <c r="I80" s="20"/>
      <c r="J80" s="18"/>
      <c r="K80" s="18"/>
      <c r="L80" s="18"/>
      <c r="M80" s="18"/>
    </row>
    <row r="81" spans="2:13" ht="15">
      <c r="B81" s="18"/>
      <c r="C81" s="19"/>
      <c r="D81" s="18"/>
      <c r="E81" s="18"/>
      <c r="F81" s="18"/>
      <c r="G81" s="18"/>
      <c r="H81" s="18"/>
      <c r="I81" s="20"/>
      <c r="J81" s="18"/>
      <c r="K81" s="18"/>
      <c r="L81" s="18"/>
      <c r="M81" s="18"/>
    </row>
    <row r="82" spans="2:13" ht="15">
      <c r="B82" s="18"/>
      <c r="C82" s="19"/>
      <c r="D82" s="18"/>
      <c r="E82" s="18"/>
      <c r="F82" s="18"/>
      <c r="G82" s="18"/>
      <c r="H82" s="18"/>
      <c r="I82" s="20"/>
      <c r="J82" s="18"/>
      <c r="K82" s="18"/>
      <c r="L82" s="18"/>
      <c r="M82" s="18"/>
    </row>
    <row r="83" spans="2:13" ht="15">
      <c r="B83" s="18"/>
      <c r="C83" s="19"/>
      <c r="D83" s="18"/>
      <c r="E83" s="18"/>
      <c r="F83" s="18"/>
      <c r="G83" s="18"/>
      <c r="H83" s="18"/>
      <c r="I83" s="20"/>
      <c r="J83" s="18"/>
      <c r="K83" s="18"/>
      <c r="L83" s="18"/>
      <c r="M83" s="18"/>
    </row>
    <row r="84" spans="2:13" ht="15">
      <c r="B84" s="18"/>
      <c r="C84" s="19"/>
      <c r="D84" s="18"/>
      <c r="E84" s="18"/>
      <c r="F84" s="18"/>
      <c r="G84" s="18"/>
      <c r="H84" s="18"/>
      <c r="I84" s="20"/>
      <c r="J84" s="18"/>
      <c r="K84" s="18"/>
      <c r="L84" s="18"/>
      <c r="M84" s="18"/>
    </row>
    <row r="85" spans="2:13" ht="15">
      <c r="B85" s="18"/>
      <c r="C85" s="19"/>
      <c r="D85" s="18"/>
      <c r="E85" s="18"/>
      <c r="F85" s="18"/>
      <c r="G85" s="18"/>
      <c r="H85" s="18"/>
      <c r="I85" s="20"/>
      <c r="J85" s="18"/>
      <c r="K85" s="18"/>
      <c r="L85" s="18"/>
      <c r="M85" s="18"/>
    </row>
    <row r="86" spans="2:13" ht="15">
      <c r="B86" s="18"/>
      <c r="C86" s="19"/>
      <c r="D86" s="18"/>
      <c r="E86" s="18"/>
      <c r="F86" s="18"/>
      <c r="G86" s="18"/>
      <c r="H86" s="18"/>
      <c r="I86" s="20"/>
      <c r="J86" s="18"/>
      <c r="K86" s="18"/>
      <c r="L86" s="18"/>
      <c r="M86" s="18"/>
    </row>
    <row r="87" spans="2:13" ht="15">
      <c r="B87" s="18"/>
      <c r="C87" s="19"/>
      <c r="D87" s="18"/>
      <c r="E87" s="18"/>
      <c r="F87" s="18"/>
      <c r="G87" s="18"/>
      <c r="H87" s="18"/>
      <c r="I87" s="20"/>
      <c r="J87" s="18"/>
      <c r="K87" s="18"/>
      <c r="L87" s="18"/>
      <c r="M87" s="18"/>
    </row>
    <row r="88" spans="2:13" ht="15">
      <c r="B88" s="18"/>
      <c r="C88" s="19"/>
      <c r="D88" s="18"/>
      <c r="E88" s="18"/>
      <c r="F88" s="18"/>
      <c r="G88" s="18"/>
      <c r="H88" s="18"/>
      <c r="I88" s="20"/>
      <c r="J88" s="18"/>
      <c r="K88" s="18"/>
      <c r="L88" s="18"/>
      <c r="M88" s="18"/>
    </row>
    <row r="89" spans="2:13" ht="15">
      <c r="B89" s="18"/>
      <c r="C89" s="19"/>
      <c r="D89" s="18"/>
      <c r="E89" s="18"/>
      <c r="F89" s="18"/>
      <c r="G89" s="18"/>
      <c r="H89" s="18"/>
      <c r="I89" s="20"/>
      <c r="J89" s="18"/>
      <c r="K89" s="18"/>
      <c r="L89" s="18"/>
      <c r="M89" s="18"/>
    </row>
    <row r="90" spans="2:13" ht="15">
      <c r="B90" s="18"/>
      <c r="C90" s="19"/>
      <c r="D90" s="18"/>
      <c r="E90" s="18"/>
      <c r="F90" s="18"/>
      <c r="G90" s="18"/>
      <c r="H90" s="18"/>
      <c r="I90" s="20"/>
      <c r="J90" s="18"/>
      <c r="K90" s="18"/>
      <c r="L90" s="18"/>
      <c r="M90" s="18"/>
    </row>
    <row r="91" spans="2:13" ht="15">
      <c r="B91" s="18"/>
      <c r="C91" s="19"/>
      <c r="D91" s="18"/>
      <c r="E91" s="18"/>
      <c r="F91" s="18"/>
      <c r="G91" s="18"/>
      <c r="H91" s="18"/>
      <c r="I91" s="20"/>
      <c r="J91" s="18"/>
      <c r="K91" s="18"/>
      <c r="L91" s="18"/>
      <c r="M91" s="18"/>
    </row>
    <row r="92" spans="2:13" ht="15">
      <c r="B92" s="18"/>
      <c r="C92" s="19"/>
      <c r="D92" s="18"/>
      <c r="E92" s="18"/>
      <c r="F92" s="18"/>
      <c r="G92" s="18"/>
      <c r="H92" s="18"/>
      <c r="I92" s="20"/>
      <c r="J92" s="18"/>
      <c r="K92" s="18"/>
      <c r="L92" s="18"/>
      <c r="M92" s="18"/>
    </row>
    <row r="93" spans="2:13" ht="15">
      <c r="B93" s="18"/>
      <c r="C93" s="19"/>
      <c r="D93" s="18"/>
      <c r="E93" s="18"/>
      <c r="F93" s="18"/>
      <c r="G93" s="18"/>
      <c r="H93" s="18"/>
      <c r="I93" s="20"/>
      <c r="J93" s="18"/>
      <c r="K93" s="18"/>
      <c r="L93" s="18"/>
      <c r="M93" s="18"/>
    </row>
    <row r="94" spans="2:13" ht="15">
      <c r="B94" s="18"/>
      <c r="C94" s="19"/>
      <c r="D94" s="18"/>
      <c r="E94" s="18"/>
      <c r="F94" s="18"/>
      <c r="G94" s="18"/>
      <c r="H94" s="18"/>
      <c r="I94" s="20"/>
      <c r="J94" s="18"/>
      <c r="K94" s="18"/>
      <c r="L94" s="18"/>
      <c r="M94" s="18"/>
    </row>
    <row r="95" spans="2:13" ht="15">
      <c r="B95" s="18"/>
      <c r="C95" s="19"/>
      <c r="D95" s="18"/>
      <c r="E95" s="18"/>
      <c r="F95" s="18"/>
      <c r="G95" s="18"/>
      <c r="H95" s="18"/>
      <c r="I95" s="20"/>
      <c r="J95" s="18"/>
      <c r="K95" s="18"/>
      <c r="L95" s="18"/>
      <c r="M95" s="18"/>
    </row>
  </sheetData>
  <mergeCells count="1">
    <mergeCell ref="F9:G9"/>
  </mergeCells>
  <printOptions/>
  <pageMargins left="0.7" right="0.5" top="0.3" bottom="0.25" header="0.2" footer="0.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Aerospeed</cp:lastModifiedBy>
  <cp:lastPrinted>2003-02-25T10:33:47Z</cp:lastPrinted>
  <dcterms:created xsi:type="dcterms:W3CDTF">2003-02-25T08:35:52Z</dcterms:created>
  <dcterms:modified xsi:type="dcterms:W3CDTF">2003-02-25T11:10:59Z</dcterms:modified>
  <cp:category/>
  <cp:version/>
  <cp:contentType/>
  <cp:contentStatus/>
</cp:coreProperties>
</file>